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Instructions" state="visible" r:id="rId4"/>
    <sheet sheetId="2" name="Debts" state="visible" r:id="rId5"/>
    <sheet sheetId="3" name="Plan" state="visible" r:id="rId6"/>
    <sheet sheetId="4" name="Schedule" state="visible" r:id="rId7"/>
    <sheet sheetId="5" name="Tracker" state="visible" r:id="rId8"/>
  </sheets>
  <definedNames>
    <definedName name="_xlnm.Print_Titles" localSheetId="3">'Schedule'!$2:$4</definedName>
  </definedNames>
  <calcPr calcId="171027" fullCalcOnLoad="1"/>
</workbook>
</file>

<file path=xl/sharedStrings.xml><?xml version="1.0" encoding="utf-8"?>
<sst xmlns="http://schemas.openxmlformats.org/spreadsheetml/2006/main" count="163" uniqueCount="106">
  <si>
    <t>Debt payoff spreadsheet</t>
  </si>
  <si>
    <t>Free from debtpayoffcalc.com. No macros. Works in Excel and Google Sheets.</t>
  </si>
  <si>
    <t/>
  </si>
  <si>
    <t>How to use it</t>
  </si>
  <si>
    <t>1. Debts tab: list up to 15 debts with a name, balance, APR and minimum payment. Leave unused rows blank.</t>
  </si>
  <si>
    <t>2. Plan tab: pick Snowball, Avalanche or Custom, then enter your extra monthly payment.</t>
  </si>
  <si>
    <t xml:space="preserve">   For Custom, number the debts in the Priority column (1 is paid first). Debts without a number go last, in row order.</t>
  </si>
  <si>
    <t>3. Plan tab shows the month each debt is paid off, your debt-free month, total interest and total paid.</t>
  </si>
  <si>
    <t>4. Schedule tab: the month-by-month payment, interest and balance for every debt, in payoff order, for up to 30 years.</t>
  </si>
  <si>
    <t>5. Tracker tab: log what you actually pay so you can compare it with the plan.</t>
  </si>
  <si>
    <t>Yellow cells are yours to type in. Everything else is a formula.</t>
  </si>
  <si>
    <t>The rules the math follows</t>
  </si>
  <si>
    <t>- The monthly interest rate is the APR divided by 12. Each month, interest is added to each balance and rounded to the cent.</t>
  </si>
  <si>
    <t>- Every debt gets its minimum payment first (or the whole balance, if that is smaller).</t>
  </si>
  <si>
    <t>- Your monthly budget is your starting minimums plus the extra payment, and it stays the same every month.</t>
  </si>
  <si>
    <t>- What is left of the budget goes to the first debt in your payoff order. When a debt is paid off, the rest of that</t>
  </si>
  <si>
    <t xml:space="preserve">  month's money moves to the next debt, and its minimum rolls into the budget for the next target.</t>
  </si>
  <si>
    <t>- The final payment on each debt is exactly what is left, including that month's interest.</t>
  </si>
  <si>
    <t>- Snowball: smallest balance first (ties: higher APR first). Avalanche: highest APR first (ties: smaller balance first).</t>
  </si>
  <si>
    <t>Card issuers usually charge a daily rate on your average daily balance, so real statements can differ by a few dollars.</t>
  </si>
  <si>
    <t>Estimates for education, not financial advice. More at https://debtpayoffcalc.com/methodology/</t>
  </si>
  <si>
    <t>Your debts</t>
  </si>
  <si>
    <t>Up to 15 debts. Leave unused rows blank. Enter the APR as a percent, like 17.99%.</t>
  </si>
  <si>
    <t>#</t>
  </si>
  <si>
    <t>Debt name</t>
  </si>
  <si>
    <t>Balance</t>
  </si>
  <si>
    <t>APR</t>
  </si>
  <si>
    <t>Minimum payment</t>
  </si>
  <si>
    <t>Store card</t>
  </si>
  <si>
    <t>Visa</t>
  </si>
  <si>
    <t>Personal loan</t>
  </si>
  <si>
    <t>Total</t>
  </si>
  <si>
    <t>Your payoff plan</t>
  </si>
  <si>
    <t>Strategy</t>
  </si>
  <si>
    <t>Avalanche</t>
  </si>
  <si>
    <t>Snowball: smallest balance first. Avalanche: highest APR first. Custom: your numbers in the Priority column.</t>
  </si>
  <si>
    <t>Extra monthly payment</t>
  </si>
  <si>
    <t>What you can pay each month above all your minimums combined.</t>
  </si>
  <si>
    <t>First payment month</t>
  </si>
  <si>
    <t>Defaults to next month. Type a date like 1/1/2027 to change it.</t>
  </si>
  <si>
    <t>Monthly budget</t>
  </si>
  <si>
    <t>Your starting minimums plus the extra payment. It stays the same every month.</t>
  </si>
  <si>
    <t>Months to debt-free</t>
  </si>
  <si>
    <t>If this says "More than 360", the plan takes over 30 years. Raise the extra payment.</t>
  </si>
  <si>
    <t>Debt-free month</t>
  </si>
  <si>
    <t>Total interest</t>
  </si>
  <si>
    <t>Total paid</t>
  </si>
  <si>
    <t>Debt</t>
  </si>
  <si>
    <t>Minimum</t>
  </si>
  <si>
    <t>Priority (Custom only)</t>
  </si>
  <si>
    <t>Payoff order</t>
  </si>
  <si>
    <t>Paid off in month</t>
  </si>
  <si>
    <t>Paid off</t>
  </si>
  <si>
    <t>Interest paid</t>
  </si>
  <si>
    <t>Snowball rank</t>
  </si>
  <si>
    <t>Avalanche rank</t>
  </si>
  <si>
    <t>Custom key</t>
  </si>
  <si>
    <t>Custom rank</t>
  </si>
  <si>
    <t>Month-by-month schedule, in payoff order</t>
  </si>
  <si>
    <t>Details</t>
  </si>
  <si>
    <t>Month</t>
  </si>
  <si>
    <t>Date</t>
  </si>
  <si>
    <t>Payment</t>
  </si>
  <si>
    <t>Interest</t>
  </si>
  <si>
    <t>Total payment</t>
  </si>
  <si>
    <t>Total balance</t>
  </si>
  <si>
    <t>Minimum 1</t>
  </si>
  <si>
    <t>Minimum 2</t>
  </si>
  <si>
    <t>Minimum 3</t>
  </si>
  <si>
    <t>Minimum 4</t>
  </si>
  <si>
    <t>Minimum 5</t>
  </si>
  <si>
    <t>Minimum 6</t>
  </si>
  <si>
    <t>Minimum 7</t>
  </si>
  <si>
    <t>Minimum 8</t>
  </si>
  <si>
    <t>Minimum 9</t>
  </si>
  <si>
    <t>Minimum 10</t>
  </si>
  <si>
    <t>Minimum 11</t>
  </si>
  <si>
    <t>Minimum 12</t>
  </si>
  <si>
    <t>Minimum 13</t>
  </si>
  <si>
    <t>Minimum 14</t>
  </si>
  <si>
    <t>Minimum 15</t>
  </si>
  <si>
    <t>Left after minimums, 1 to 1</t>
  </si>
  <si>
    <t>Left after minimums, 1 to 2</t>
  </si>
  <si>
    <t>Left after minimums, 1 to 3</t>
  </si>
  <si>
    <t>Left after minimums, 1 to 4</t>
  </si>
  <si>
    <t>Left after minimums, 1 to 5</t>
  </si>
  <si>
    <t>Left after minimums, 1 to 6</t>
  </si>
  <si>
    <t>Left after minimums, 1 to 7</t>
  </si>
  <si>
    <t>Left after minimums, 1 to 8</t>
  </si>
  <si>
    <t>Left after minimums, 1 to 9</t>
  </si>
  <si>
    <t>Left after minimums, 1 to 10</t>
  </si>
  <si>
    <t>Left after minimums, 1 to 11</t>
  </si>
  <si>
    <t>Left after minimums, 1 to 12</t>
  </si>
  <si>
    <t>Left after minimums, 1 to 13</t>
  </si>
  <si>
    <t>Left after minimums, 1 to 14</t>
  </si>
  <si>
    <t>Left after minimums, 1 to 15</t>
  </si>
  <si>
    <t>Budget left after minimums</t>
  </si>
  <si>
    <t>Start</t>
  </si>
  <si>
    <t>Payment tracker</t>
  </si>
  <si>
    <t>Log each payment you make. The running totals and the summary on the right update as you go.</t>
  </si>
  <si>
    <t>Amount paid</t>
  </si>
  <si>
    <t>Notes</t>
  </si>
  <si>
    <t>Running total, all debts</t>
  </si>
  <si>
    <t>Running total, this debt</t>
  </si>
  <si>
    <t>Paid so far</t>
  </si>
  <si>
    <t>Planned monthly payment in month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</si>
</sst>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$&quot;#,##0.00"/>
    <numFmt numFmtId="165" formatCode="mmm yyyy"/>
    <numFmt numFmtId="166" formatCode="mmmm yyyy"/>
    <numFmt numFmtId="167" formatCode="&quot;$&quot;#,##0.00;-&quot;$&quot;#,##0.00;;@"/>
    <numFmt numFmtId="168" formatCode="0.00%;;;@"/>
    <numFmt numFmtId="169" formatCode="&quot;Min &quot;$#,##0.00;;;"/>
    <numFmt numFmtId="170" formatCode="&quot;APR &quot;0.00%;;;"/>
    <numFmt numFmtId="171" formatCode="&quot;Paid off: month &quot;0;;;"/>
    <numFmt numFmtId="172" formatCode="m/d/yyyy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i/>
      <color rgb="FF55606A"/>
    </font>
    <font>
      <b/>
    </font>
    <font>
      <color rgb="FF55606A"/>
    </font>
  </fonts>
  <fills count="4">
    <fill>
      <patternFill patternType="none"/>
    </fill>
    <fill>
      <patternFill patternType="gray125"/>
    </fill>
    <fill>
      <patternFill patternType="solid">
        <fgColor rgb="FFE8EEF2"/>
      </patternFill>
    </fill>
    <fill>
      <patternFill patternType="solid">
        <fgColor rgb="FFFFF7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9AA5AE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bottom" wrapText="1"/>
    </xf>
    <xf numFmtId="0" fontId="0" fillId="3" borderId="0" xfId="0" applyFill="1"/>
    <xf numFmtId="164" fontId="0" fillId="3" borderId="0" xfId="0" applyNumberFormat="1" applyFill="1"/>
    <xf numFmtId="10" fontId="0" fillId="3" borderId="0" xfId="0" applyNumberFormat="1" applyFill="1"/>
    <xf numFmtId="0" fontId="4" fillId="0" borderId="0" xfId="0" applyFont="1"/>
    <xf numFmtId="164" fontId="4" fillId="0" borderId="0" xfId="0" applyNumberFormat="1" applyFont="1"/>
    <xf numFmtId="165" fontId="0" fillId="3" borderId="0" xfId="0" applyNumberFormat="1" applyFill="1"/>
    <xf numFmtId="164" fontId="0" fillId="0" borderId="0" xfId="0" applyNumberFormat="1"/>
    <xf numFmtId="1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7" fontId="0" fillId="0" borderId="0" xfId="0" applyNumberFormat="1"/>
    <xf numFmtId="168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0" fontId="4" fillId="0" borderId="0" xfId="0" applyFont="1" applyAlignment="1">
      <alignment horizontal="center"/>
    </xf>
    <xf numFmtId="169" fontId="5" fillId="0" borderId="0" xfId="0" applyNumberFormat="1" applyFont="1"/>
    <xf numFmtId="170" fontId="5" fillId="0" borderId="0" xfId="0" applyNumberFormat="1" applyFont="1"/>
    <xf numFmtId="171" fontId="5" fillId="0" borderId="0" xfId="0" applyNumberFormat="1" applyFont="1"/>
    <xf numFmtId="165" fontId="0" fillId="0" borderId="0" xfId="0" applyNumberFormat="1"/>
    <xf numFmtId="167" fontId="4" fillId="0" borderId="0" xfId="0" applyNumberFormat="1" applyFont="1"/>
    <xf numFmtId="172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s="2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2</v>
      </c>
    </row>
    <row r="13" spans="1:1" x14ac:dyDescent="0.25">
      <c r="A13" t="s">
        <v>10</v>
      </c>
    </row>
    <row r="14" spans="1:1" x14ac:dyDescent="0.25">
      <c r="A14" t="s">
        <v>2</v>
      </c>
    </row>
    <row r="15" spans="1:1" x14ac:dyDescent="0.25">
      <c r="A15" s="2" t="s">
        <v>11</v>
      </c>
    </row>
    <row r="16" spans="1:1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2</v>
      </c>
    </row>
    <row r="24" spans="1:1" x14ac:dyDescent="0.25">
      <c r="A24" t="s">
        <v>19</v>
      </c>
    </row>
    <row r="25" spans="1:1" x14ac:dyDescent="0.25">
      <c r="A25" t="s">
        <v>20</v>
      </c>
    </row>
  </sheetData>
  <pageMargins left="0.5" right="0.5" top="0.6" bottom="0.6" header="0.3" footer="0.3"/>
  <pageSetup paperSize="1" orientation="portrait" fitToWidth="1" fitToHeight="0"/>
  <headerFooter>
    <oddFooter>&amp;LDebt payoff spreadsheet from debtpayoffcalc.com&amp;RPage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8" customWidth="1"/>
    <col min="3" max="3" width="16" customWidth="1"/>
    <col min="4" max="4" width="12" customWidth="1"/>
    <col min="5" max="5" width="18" customWidth="1"/>
  </cols>
  <sheetData>
    <row r="1" spans="1:1" x14ac:dyDescent="0.25">
      <c r="A1" s="1" t="s">
        <v>21</v>
      </c>
    </row>
    <row r="2" spans="1:1" x14ac:dyDescent="0.25">
      <c r="A2" s="3" t="s">
        <v>22</v>
      </c>
    </row>
    <row r="4" spans="1:5" x14ac:dyDescent="0.25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</row>
    <row r="5" spans="1:5" x14ac:dyDescent="0.25">
      <c r="A5">
        <v>1</v>
      </c>
      <c r="B5" s="5" t="s">
        <v>28</v>
      </c>
      <c r="C5" s="6">
        <v>1200</v>
      </c>
      <c r="D5" s="7">
        <v>0.1799</v>
      </c>
      <c r="E5" s="6">
        <v>35</v>
      </c>
    </row>
    <row r="6" spans="1:5" x14ac:dyDescent="0.25">
      <c r="A6">
        <v>2</v>
      </c>
      <c r="B6" s="5" t="s">
        <v>29</v>
      </c>
      <c r="C6" s="6">
        <v>4800</v>
      </c>
      <c r="D6" s="7">
        <v>0.2799</v>
      </c>
      <c r="E6" s="6">
        <v>120</v>
      </c>
    </row>
    <row r="7" spans="1:5" x14ac:dyDescent="0.25">
      <c r="A7">
        <v>3</v>
      </c>
      <c r="B7" s="5" t="s">
        <v>30</v>
      </c>
      <c r="C7" s="6">
        <v>9500</v>
      </c>
      <c r="D7" s="7">
        <v>0.115</v>
      </c>
      <c r="E7" s="6">
        <v>250</v>
      </c>
    </row>
    <row r="8" spans="1:5" x14ac:dyDescent="0.25">
      <c r="A8">
        <v>4</v>
      </c>
      <c r="B8" s="5"/>
      <c r="C8" s="6"/>
      <c r="D8" s="7"/>
      <c r="E8" s="6"/>
    </row>
    <row r="9" spans="1:5" x14ac:dyDescent="0.25">
      <c r="A9">
        <v>5</v>
      </c>
      <c r="B9" s="5"/>
      <c r="C9" s="6"/>
      <c r="D9" s="7"/>
      <c r="E9" s="6"/>
    </row>
    <row r="10" spans="1:5" x14ac:dyDescent="0.25">
      <c r="A10">
        <v>6</v>
      </c>
      <c r="B10" s="5"/>
      <c r="C10" s="6"/>
      <c r="D10" s="7"/>
      <c r="E10" s="6"/>
    </row>
    <row r="11" spans="1:5" x14ac:dyDescent="0.25">
      <c r="A11">
        <v>7</v>
      </c>
      <c r="B11" s="5"/>
      <c r="C11" s="6"/>
      <c r="D11" s="7"/>
      <c r="E11" s="6"/>
    </row>
    <row r="12" spans="1:5" x14ac:dyDescent="0.25">
      <c r="A12">
        <v>8</v>
      </c>
      <c r="B12" s="5"/>
      <c r="C12" s="6"/>
      <c r="D12" s="7"/>
      <c r="E12" s="6"/>
    </row>
    <row r="13" spans="1:5" x14ac:dyDescent="0.25">
      <c r="A13">
        <v>9</v>
      </c>
      <c r="B13" s="5"/>
      <c r="C13" s="6"/>
      <c r="D13" s="7"/>
      <c r="E13" s="6"/>
    </row>
    <row r="14" spans="1:5" x14ac:dyDescent="0.25">
      <c r="A14">
        <v>10</v>
      </c>
      <c r="B14" s="5"/>
      <c r="C14" s="6"/>
      <c r="D14" s="7"/>
      <c r="E14" s="6"/>
    </row>
    <row r="15" spans="1:5" x14ac:dyDescent="0.25">
      <c r="A15">
        <v>11</v>
      </c>
      <c r="B15" s="5"/>
      <c r="C15" s="6"/>
      <c r="D15" s="7"/>
      <c r="E15" s="6"/>
    </row>
    <row r="16" spans="1:5" x14ac:dyDescent="0.25">
      <c r="A16">
        <v>12</v>
      </c>
      <c r="B16" s="5"/>
      <c r="C16" s="6"/>
      <c r="D16" s="7"/>
      <c r="E16" s="6"/>
    </row>
    <row r="17" spans="1:5" x14ac:dyDescent="0.25">
      <c r="A17">
        <v>13</v>
      </c>
      <c r="B17" s="5"/>
      <c r="C17" s="6"/>
      <c r="D17" s="7"/>
      <c r="E17" s="6"/>
    </row>
    <row r="18" spans="1:5" x14ac:dyDescent="0.25">
      <c r="A18">
        <v>14</v>
      </c>
      <c r="B18" s="5"/>
      <c r="C18" s="6"/>
      <c r="D18" s="7"/>
      <c r="E18" s="6"/>
    </row>
    <row r="19" spans="1:5" x14ac:dyDescent="0.25">
      <c r="A19">
        <v>15</v>
      </c>
      <c r="B19" s="5"/>
      <c r="C19" s="6"/>
      <c r="D19" s="7"/>
      <c r="E19" s="6"/>
    </row>
    <row r="20" spans="2:5" x14ac:dyDescent="0.25">
      <c r="B20" s="8" t="s">
        <v>31</v>
      </c>
      <c r="C20" s="9">
        <f>SUM(C5:C19)</f>
      </c>
      <c r="E20" s="9">
        <f>SUM(E5:E19)</f>
      </c>
    </row>
  </sheetData>
  <dataValidations count="8">
    <dataValidation type="textLength" operator="lessThanOrEqual" allowBlank="1" showErrorMessage="1" errorTitle="Name" error="Keep the name under 60 characters." sqref="B10:B19">
      <formula1>60</formula1>
    </dataValidation>
    <dataValidation type="textLength" operator="lessThanOrEqual" allowBlank="1" showErrorMessage="1" errorTitle="Name" error="Keep the name under 60 characters." sqref="B5:B19">
      <formula1>60</formula1>
    </dataValidation>
    <dataValidation type="decimal" allowBlank="1" showErrorMessage="1" errorTitle="Balance" error="Enter the balance as a number of dollars, like 4800." sqref="C10:C19">
      <formula1>0</formula1>
      <formula2>100000000</formula2>
    </dataValidation>
    <dataValidation type="decimal" allowBlank="1" showErrorMessage="1" errorTitle="Balance" error="Enter the balance as a number of dollars, like 4800." sqref="C5:C19">
      <formula1>0</formula1>
      <formula2>100000000</formula2>
    </dataValidation>
    <dataValidation type="decimal" allowBlank="1" showErrorMessage="1" errorTitle="APR" error="Enter the APR as a percent between 0% and 100%, like 17.99%." sqref="D10:D19">
      <formula1>0</formula1>
      <formula2>1</formula2>
    </dataValidation>
    <dataValidation type="decimal" allowBlank="1" showErrorMessage="1" errorTitle="APR" error="Enter the APR as a percent between 0% and 100%, like 17.99%." sqref="D5:D19">
      <formula1>0</formula1>
      <formula2>1</formula2>
    </dataValidation>
    <dataValidation type="decimal" allowBlank="1" showErrorMessage="1" errorTitle="Minimum payment" error="Enter the minimum payment in dollars, like 120." sqref="E10:E19">
      <formula1>0</formula1>
      <formula2>100000000</formula2>
    </dataValidation>
    <dataValidation type="decimal" allowBlank="1" showErrorMessage="1" errorTitle="Minimum payment" error="Enter the minimum payment in dollars, like 120." sqref="E5:E19">
      <formula1>0</formula1>
      <formula2>100000000</formula2>
    </dataValidation>
  </dataValidations>
  <pageMargins left="0.5" right="0.5" top="0.6" bottom="0.6" header="0.3" footer="0.3"/>
  <pageSetup paperSize="1" orientation="portrait" fitToWidth="1" fitToHeight="0"/>
  <headerFooter>
    <oddFooter>&amp;LDebt payoff spreadsheet from debtpayoffcalc.com&amp;RPage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FormatPr defaultRowHeight="15" outlineLevelRow="0" outlineLevelCol="0" x14ac:dyDescent="55"/>
  <cols>
    <col min="1" max="1" width="5" customWidth="1"/>
    <col min="2" max="2" width="26" customWidth="1"/>
    <col min="3" max="3" width="16" customWidth="1"/>
    <col min="4" max="4" width="11" customWidth="1"/>
    <col min="5" max="5" width="16" customWidth="1"/>
    <col min="6" max="6" width="14" customWidth="1"/>
    <col min="7" max="7" width="11" customWidth="1"/>
    <col min="8" max="9" width="12" customWidth="1"/>
    <col min="10" max="11" width="16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</cols>
  <sheetData>
    <row r="1" spans="1:1" x14ac:dyDescent="0.25">
      <c r="A1" s="1" t="s">
        <v>32</v>
      </c>
    </row>
    <row r="3" spans="1:4" x14ac:dyDescent="0.25">
      <c r="A3" s="8" t="s">
        <v>33</v>
      </c>
      <c r="B3" s="5" t="s">
        <v>34</v>
      </c>
      <c r="D3" t="s">
        <v>35</v>
      </c>
    </row>
    <row r="4" spans="1:4" x14ac:dyDescent="0.25">
      <c r="A4" s="8" t="s">
        <v>36</v>
      </c>
      <c r="B4" s="6">
        <v>250</v>
      </c>
      <c r="D4" t="s">
        <v>37</v>
      </c>
    </row>
    <row r="5" spans="1:4" x14ac:dyDescent="0.25">
      <c r="A5" s="8" t="s">
        <v>38</v>
      </c>
      <c r="B5" s="10">
        <f>DATE(YEAR(TODAY()),MONTH(TODAY())+1,1)</f>
      </c>
      <c r="D5" t="s">
        <v>39</v>
      </c>
    </row>
    <row r="6" spans="1:4" x14ac:dyDescent="0.25">
      <c r="A6" s="8" t="s">
        <v>40</v>
      </c>
      <c r="B6" s="11">
        <f>SUMPRODUCT(($C$15:$C$29&gt;0)*$E$15:$E$29)+B4</f>
      </c>
      <c r="D6" t="s">
        <v>41</v>
      </c>
    </row>
    <row r="8" spans="1:4" x14ac:dyDescent="0.25">
      <c r="A8" s="8" t="s">
        <v>42</v>
      </c>
      <c r="B8" s="12">
        <f>IF(SUM($C$15:$C$29)=0,"",IFERROR(MATCH(0,Schedule!$AX$6:$AX$365,0),"More than 360"))</f>
      </c>
      <c r="D8" t="s">
        <v>43</v>
      </c>
    </row>
    <row r="9" spans="1:2" x14ac:dyDescent="0.25">
      <c r="A9" s="8" t="s">
        <v>44</v>
      </c>
      <c r="B9" s="13">
        <f>IF(ISNUMBER(B8),EDATE(B5,B8-1),"")</f>
      </c>
    </row>
    <row r="10" spans="1:2" x14ac:dyDescent="0.25">
      <c r="A10" s="8" t="s">
        <v>45</v>
      </c>
      <c r="B10" s="9">
        <f>SUM(J15:J29)</f>
      </c>
    </row>
    <row r="11" spans="1:2" x14ac:dyDescent="0.25">
      <c r="A11" s="8" t="s">
        <v>46</v>
      </c>
      <c r="B11" s="9">
        <f>SUM(K15:K29)</f>
      </c>
    </row>
    <row r="14" spans="1:16" x14ac:dyDescent="0.25">
      <c r="A14" s="4" t="s">
        <v>23</v>
      </c>
      <c r="B14" s="4" t="s">
        <v>47</v>
      </c>
      <c r="C14" s="4" t="s">
        <v>25</v>
      </c>
      <c r="D14" s="4" t="s">
        <v>26</v>
      </c>
      <c r="E14" s="4" t="s">
        <v>48</v>
      </c>
      <c r="F14" s="4" t="s">
        <v>49</v>
      </c>
      <c r="G14" s="4" t="s">
        <v>50</v>
      </c>
      <c r="H14" s="4" t="s">
        <v>51</v>
      </c>
      <c r="I14" s="4" t="s">
        <v>52</v>
      </c>
      <c r="J14" s="4" t="s">
        <v>53</v>
      </c>
      <c r="K14" s="4" t="s">
        <v>46</v>
      </c>
      <c r="M14" s="4" t="s">
        <v>54</v>
      </c>
      <c r="N14" s="4" t="s">
        <v>55</v>
      </c>
      <c r="O14" s="4" t="s">
        <v>56</v>
      </c>
      <c r="P14" s="4" t="s">
        <v>57</v>
      </c>
    </row>
    <row r="15" spans="1:16" x14ac:dyDescent="0.25">
      <c r="A15">
        <v>1</v>
      </c>
      <c r="B15">
        <f>IF(Debts!B5="",IF(C15&gt;0,"Debt "&amp;A15,""),Debts!B5)</f>
      </c>
      <c r="C15" s="14">
        <f>IF(ISNUMBER(Debts!C5),Debts!C5,0)</f>
      </c>
      <c r="D15" s="15">
        <f>IF(ISNUMBER(Debts!D5),Debts!D5,0)</f>
      </c>
      <c r="E15" s="14">
        <f>IF(ISNUMBER(Debts!E5),Debts!E5,0)</f>
      </c>
      <c r="F15" s="5"/>
      <c r="G15" s="16">
        <f>IF(C15&gt;0,IF($B$3="Snowball",M15,IF($B$3="Avalanche",N15,P15)),"")</f>
      </c>
      <c r="H15" s="16">
        <f>IF(C15&gt;0,IF(ISNUMBER(INDEX(Schedule!$C$3:$AU$3,1,3*G15)),INDEX(Schedule!$C$3:$AU$3,1,3*G15),"After 360"),"")</f>
      </c>
      <c r="I15" s="17">
        <f>IF(ISNUMBER(H15),EDATE($B$5,H15-1),"")</f>
      </c>
      <c r="J15" s="11">
        <f>IF(C15&gt;0,INDEX(Schedule!$C$366:$AU$366,1,3*G15-1),"")</f>
      </c>
      <c r="K15" s="11">
        <f>IF(C15&gt;0,INDEX(Schedule!$C$366:$AU$366,1,3*G15-2),"")</f>
      </c>
      <c r="M15">
        <f>IF(C15&gt;0,1+SUMPRODUCT(($C$15:$C$29&gt;0)*(($C$15:$C$29&lt;C15)+($C$15:$C$29=C15)*($D$15:$D$29&gt;D15)+($C$15:$C$29=C15)*($D$15:$D$29=D15)*($A$15:$A$29&lt;A15))),"")</f>
      </c>
      <c r="N15">
        <f>IF(C15&gt;0,1+SUMPRODUCT(($C$15:$C$29&gt;0)*(($D$15:$D$29&gt;D15)+($D$15:$D$29=D15)*($C$15:$C$29&lt;C15)+($D$15:$D$29=D15)*($C$15:$C$29=C15)*($A$15:$A$29&lt;A15))),"")</f>
      </c>
      <c r="O15">
        <f>IF(ISNUMBER(F15),F15,1000+A15)</f>
      </c>
      <c r="P15">
        <f>IF(C15&gt;0,1+SUMPRODUCT(($C$15:$C$29&gt;0)*(($O$15:$O$29&lt;O15)+($O$15:$O$29=O15)*($A$15:$A$29&lt;A15))),"")</f>
      </c>
    </row>
    <row r="16" spans="1:16" x14ac:dyDescent="0.25">
      <c r="A16">
        <v>2</v>
      </c>
      <c r="B16">
        <f>IF(Debts!B6="",IF(C16&gt;0,"Debt "&amp;A16,""),Debts!B6)</f>
      </c>
      <c r="C16" s="14">
        <f>IF(ISNUMBER(Debts!C6),Debts!C6,0)</f>
      </c>
      <c r="D16" s="15">
        <f>IF(ISNUMBER(Debts!D6),Debts!D6,0)</f>
      </c>
      <c r="E16" s="14">
        <f>IF(ISNUMBER(Debts!E6),Debts!E6,0)</f>
      </c>
      <c r="F16" s="5"/>
      <c r="G16" s="16">
        <f>IF(C16&gt;0,IF($B$3="Snowball",M16,IF($B$3="Avalanche",N16,P16)),"")</f>
      </c>
      <c r="H16" s="16">
        <f>IF(C16&gt;0,IF(ISNUMBER(INDEX(Schedule!$C$3:$AU$3,1,3*G16)),INDEX(Schedule!$C$3:$AU$3,1,3*G16),"After 360"),"")</f>
      </c>
      <c r="I16" s="17">
        <f>IF(ISNUMBER(H16),EDATE($B$5,H16-1),"")</f>
      </c>
      <c r="J16" s="11">
        <f>IF(C16&gt;0,INDEX(Schedule!$C$366:$AU$366,1,3*G16-1),"")</f>
      </c>
      <c r="K16" s="11">
        <f>IF(C16&gt;0,INDEX(Schedule!$C$366:$AU$366,1,3*G16-2),"")</f>
      </c>
      <c r="M16">
        <f>IF(C16&gt;0,1+SUMPRODUCT(($C$15:$C$29&gt;0)*(($C$15:$C$29&lt;C16)+($C$15:$C$29=C16)*($D$15:$D$29&gt;D16)+($C$15:$C$29=C16)*($D$15:$D$29=D16)*($A$15:$A$29&lt;A16))),"")</f>
      </c>
      <c r="N16">
        <f>IF(C16&gt;0,1+SUMPRODUCT(($C$15:$C$29&gt;0)*(($D$15:$D$29&gt;D16)+($D$15:$D$29=D16)*($C$15:$C$29&lt;C16)+($D$15:$D$29=D16)*($C$15:$C$29=C16)*($A$15:$A$29&lt;A16))),"")</f>
      </c>
      <c r="O16">
        <f>IF(ISNUMBER(F16),F16,1000+A16)</f>
      </c>
      <c r="P16">
        <f>IF(C16&gt;0,1+SUMPRODUCT(($C$15:$C$29&gt;0)*(($O$15:$O$29&lt;O16)+($O$15:$O$29=O16)*($A$15:$A$29&lt;A16))),"")</f>
      </c>
    </row>
    <row r="17" spans="1:16" x14ac:dyDescent="0.25">
      <c r="A17">
        <v>3</v>
      </c>
      <c r="B17">
        <f>IF(Debts!B7="",IF(C17&gt;0,"Debt "&amp;A17,""),Debts!B7)</f>
      </c>
      <c r="C17" s="14">
        <f>IF(ISNUMBER(Debts!C7),Debts!C7,0)</f>
      </c>
      <c r="D17" s="15">
        <f>IF(ISNUMBER(Debts!D7),Debts!D7,0)</f>
      </c>
      <c r="E17" s="14">
        <f>IF(ISNUMBER(Debts!E7),Debts!E7,0)</f>
      </c>
      <c r="F17" s="5"/>
      <c r="G17" s="16">
        <f>IF(C17&gt;0,IF($B$3="Snowball",M17,IF($B$3="Avalanche",N17,P17)),"")</f>
      </c>
      <c r="H17" s="16">
        <f>IF(C17&gt;0,IF(ISNUMBER(INDEX(Schedule!$C$3:$AU$3,1,3*G17)),INDEX(Schedule!$C$3:$AU$3,1,3*G17),"After 360"),"")</f>
      </c>
      <c r="I17" s="17">
        <f>IF(ISNUMBER(H17),EDATE($B$5,H17-1),"")</f>
      </c>
      <c r="J17" s="11">
        <f>IF(C17&gt;0,INDEX(Schedule!$C$366:$AU$366,1,3*G17-1),"")</f>
      </c>
      <c r="K17" s="11">
        <f>IF(C17&gt;0,INDEX(Schedule!$C$366:$AU$366,1,3*G17-2),"")</f>
      </c>
      <c r="M17">
        <f>IF(C17&gt;0,1+SUMPRODUCT(($C$15:$C$29&gt;0)*(($C$15:$C$29&lt;C17)+($C$15:$C$29=C17)*($D$15:$D$29&gt;D17)+($C$15:$C$29=C17)*($D$15:$D$29=D17)*($A$15:$A$29&lt;A17))),"")</f>
      </c>
      <c r="N17">
        <f>IF(C17&gt;0,1+SUMPRODUCT(($C$15:$C$29&gt;0)*(($D$15:$D$29&gt;D17)+($D$15:$D$29=D17)*($C$15:$C$29&lt;C17)+($D$15:$D$29=D17)*($C$15:$C$29=C17)*($A$15:$A$29&lt;A17))),"")</f>
      </c>
      <c r="O17">
        <f>IF(ISNUMBER(F17),F17,1000+A17)</f>
      </c>
      <c r="P17">
        <f>IF(C17&gt;0,1+SUMPRODUCT(($C$15:$C$29&gt;0)*(($O$15:$O$29&lt;O17)+($O$15:$O$29=O17)*($A$15:$A$29&lt;A17))),"")</f>
      </c>
    </row>
    <row r="18" spans="1:16" x14ac:dyDescent="0.25">
      <c r="A18">
        <v>4</v>
      </c>
      <c r="B18">
        <f>IF(Debts!B8="",IF(C18&gt;0,"Debt "&amp;A18,""),Debts!B8)</f>
      </c>
      <c r="C18" s="14">
        <f>IF(ISNUMBER(Debts!C8),Debts!C8,0)</f>
      </c>
      <c r="D18" s="15">
        <f>IF(ISNUMBER(Debts!D8),Debts!D8,0)</f>
      </c>
      <c r="E18" s="14">
        <f>IF(ISNUMBER(Debts!E8),Debts!E8,0)</f>
      </c>
      <c r="F18" s="5"/>
      <c r="G18" s="16">
        <f>IF(C18&gt;0,IF($B$3="Snowball",M18,IF($B$3="Avalanche",N18,P18)),"")</f>
      </c>
      <c r="H18" s="16">
        <f>IF(C18&gt;0,IF(ISNUMBER(INDEX(Schedule!$C$3:$AU$3,1,3*G18)),INDEX(Schedule!$C$3:$AU$3,1,3*G18),"After 360"),"")</f>
      </c>
      <c r="I18" s="17">
        <f>IF(ISNUMBER(H18),EDATE($B$5,H18-1),"")</f>
      </c>
      <c r="J18" s="11">
        <f>IF(C18&gt;0,INDEX(Schedule!$C$366:$AU$366,1,3*G18-1),"")</f>
      </c>
      <c r="K18" s="11">
        <f>IF(C18&gt;0,INDEX(Schedule!$C$366:$AU$366,1,3*G18-2),"")</f>
      </c>
      <c r="M18">
        <f>IF(C18&gt;0,1+SUMPRODUCT(($C$15:$C$29&gt;0)*(($C$15:$C$29&lt;C18)+($C$15:$C$29=C18)*($D$15:$D$29&gt;D18)+($C$15:$C$29=C18)*($D$15:$D$29=D18)*($A$15:$A$29&lt;A18))),"")</f>
      </c>
      <c r="N18">
        <f>IF(C18&gt;0,1+SUMPRODUCT(($C$15:$C$29&gt;0)*(($D$15:$D$29&gt;D18)+($D$15:$D$29=D18)*($C$15:$C$29&lt;C18)+($D$15:$D$29=D18)*($C$15:$C$29=C18)*($A$15:$A$29&lt;A18))),"")</f>
      </c>
      <c r="O18">
        <f>IF(ISNUMBER(F18),F18,1000+A18)</f>
      </c>
      <c r="P18">
        <f>IF(C18&gt;0,1+SUMPRODUCT(($C$15:$C$29&gt;0)*(($O$15:$O$29&lt;O18)+($O$15:$O$29=O18)*($A$15:$A$29&lt;A18))),"")</f>
      </c>
    </row>
    <row r="19" spans="1:16" x14ac:dyDescent="0.25">
      <c r="A19">
        <v>5</v>
      </c>
      <c r="B19">
        <f>IF(Debts!B9="",IF(C19&gt;0,"Debt "&amp;A19,""),Debts!B9)</f>
      </c>
      <c r="C19" s="14">
        <f>IF(ISNUMBER(Debts!C9),Debts!C9,0)</f>
      </c>
      <c r="D19" s="15">
        <f>IF(ISNUMBER(Debts!D9),Debts!D9,0)</f>
      </c>
      <c r="E19" s="14">
        <f>IF(ISNUMBER(Debts!E9),Debts!E9,0)</f>
      </c>
      <c r="F19" s="5"/>
      <c r="G19" s="16">
        <f>IF(C19&gt;0,IF($B$3="Snowball",M19,IF($B$3="Avalanche",N19,P19)),"")</f>
      </c>
      <c r="H19" s="16">
        <f>IF(C19&gt;0,IF(ISNUMBER(INDEX(Schedule!$C$3:$AU$3,1,3*G19)),INDEX(Schedule!$C$3:$AU$3,1,3*G19),"After 360"),"")</f>
      </c>
      <c r="I19" s="17">
        <f>IF(ISNUMBER(H19),EDATE($B$5,H19-1),"")</f>
      </c>
      <c r="J19" s="11">
        <f>IF(C19&gt;0,INDEX(Schedule!$C$366:$AU$366,1,3*G19-1),"")</f>
      </c>
      <c r="K19" s="11">
        <f>IF(C19&gt;0,INDEX(Schedule!$C$366:$AU$366,1,3*G19-2),"")</f>
      </c>
      <c r="M19">
        <f>IF(C19&gt;0,1+SUMPRODUCT(($C$15:$C$29&gt;0)*(($C$15:$C$29&lt;C19)+($C$15:$C$29=C19)*($D$15:$D$29&gt;D19)+($C$15:$C$29=C19)*($D$15:$D$29=D19)*($A$15:$A$29&lt;A19))),"")</f>
      </c>
      <c r="N19">
        <f>IF(C19&gt;0,1+SUMPRODUCT(($C$15:$C$29&gt;0)*(($D$15:$D$29&gt;D19)+($D$15:$D$29=D19)*($C$15:$C$29&lt;C19)+($D$15:$D$29=D19)*($C$15:$C$29=C19)*($A$15:$A$29&lt;A19))),"")</f>
      </c>
      <c r="O19">
        <f>IF(ISNUMBER(F19),F19,1000+A19)</f>
      </c>
      <c r="P19">
        <f>IF(C19&gt;0,1+SUMPRODUCT(($C$15:$C$29&gt;0)*(($O$15:$O$29&lt;O19)+($O$15:$O$29=O19)*($A$15:$A$29&lt;A19))),"")</f>
      </c>
    </row>
    <row r="20" spans="1:16" x14ac:dyDescent="0.25">
      <c r="A20">
        <v>6</v>
      </c>
      <c r="B20">
        <f>IF(Debts!B10="",IF(C20&gt;0,"Debt "&amp;A20,""),Debts!B10)</f>
      </c>
      <c r="C20" s="14">
        <f>IF(ISNUMBER(Debts!C10),Debts!C10,0)</f>
      </c>
      <c r="D20" s="15">
        <f>IF(ISNUMBER(Debts!D10),Debts!D10,0)</f>
      </c>
      <c r="E20" s="14">
        <f>IF(ISNUMBER(Debts!E10),Debts!E10,0)</f>
      </c>
      <c r="F20" s="5"/>
      <c r="G20" s="16">
        <f>IF(C20&gt;0,IF($B$3="Snowball",M20,IF($B$3="Avalanche",N20,P20)),"")</f>
      </c>
      <c r="H20" s="16">
        <f>IF(C20&gt;0,IF(ISNUMBER(INDEX(Schedule!$C$3:$AU$3,1,3*G20)),INDEX(Schedule!$C$3:$AU$3,1,3*G20),"After 360"),"")</f>
      </c>
      <c r="I20" s="17">
        <f>IF(ISNUMBER(H20),EDATE($B$5,H20-1),"")</f>
      </c>
      <c r="J20" s="11">
        <f>IF(C20&gt;0,INDEX(Schedule!$C$366:$AU$366,1,3*G20-1),"")</f>
      </c>
      <c r="K20" s="11">
        <f>IF(C20&gt;0,INDEX(Schedule!$C$366:$AU$366,1,3*G20-2),"")</f>
      </c>
      <c r="M20">
        <f>IF(C20&gt;0,1+SUMPRODUCT(($C$15:$C$29&gt;0)*(($C$15:$C$29&lt;C20)+($C$15:$C$29=C20)*($D$15:$D$29&gt;D20)+($C$15:$C$29=C20)*($D$15:$D$29=D20)*($A$15:$A$29&lt;A20))),"")</f>
      </c>
      <c r="N20">
        <f>IF(C20&gt;0,1+SUMPRODUCT(($C$15:$C$29&gt;0)*(($D$15:$D$29&gt;D20)+($D$15:$D$29=D20)*($C$15:$C$29&lt;C20)+($D$15:$D$29=D20)*($C$15:$C$29=C20)*($A$15:$A$29&lt;A20))),"")</f>
      </c>
      <c r="O20">
        <f>IF(ISNUMBER(F20),F20,1000+A20)</f>
      </c>
      <c r="P20">
        <f>IF(C20&gt;0,1+SUMPRODUCT(($C$15:$C$29&gt;0)*(($O$15:$O$29&lt;O20)+($O$15:$O$29=O20)*($A$15:$A$29&lt;A20))),"")</f>
      </c>
    </row>
    <row r="21" spans="1:16" x14ac:dyDescent="0.25">
      <c r="A21">
        <v>7</v>
      </c>
      <c r="B21">
        <f>IF(Debts!B11="",IF(C21&gt;0,"Debt "&amp;A21,""),Debts!B11)</f>
      </c>
      <c r="C21" s="14">
        <f>IF(ISNUMBER(Debts!C11),Debts!C11,0)</f>
      </c>
      <c r="D21" s="15">
        <f>IF(ISNUMBER(Debts!D11),Debts!D11,0)</f>
      </c>
      <c r="E21" s="14">
        <f>IF(ISNUMBER(Debts!E11),Debts!E11,0)</f>
      </c>
      <c r="F21" s="5"/>
      <c r="G21" s="16">
        <f>IF(C21&gt;0,IF($B$3="Snowball",M21,IF($B$3="Avalanche",N21,P21)),"")</f>
      </c>
      <c r="H21" s="16">
        <f>IF(C21&gt;0,IF(ISNUMBER(INDEX(Schedule!$C$3:$AU$3,1,3*G21)),INDEX(Schedule!$C$3:$AU$3,1,3*G21),"After 360"),"")</f>
      </c>
      <c r="I21" s="17">
        <f>IF(ISNUMBER(H21),EDATE($B$5,H21-1),"")</f>
      </c>
      <c r="J21" s="11">
        <f>IF(C21&gt;0,INDEX(Schedule!$C$366:$AU$366,1,3*G21-1),"")</f>
      </c>
      <c r="K21" s="11">
        <f>IF(C21&gt;0,INDEX(Schedule!$C$366:$AU$366,1,3*G21-2),"")</f>
      </c>
      <c r="M21">
        <f>IF(C21&gt;0,1+SUMPRODUCT(($C$15:$C$29&gt;0)*(($C$15:$C$29&lt;C21)+($C$15:$C$29=C21)*($D$15:$D$29&gt;D21)+($C$15:$C$29=C21)*($D$15:$D$29=D21)*($A$15:$A$29&lt;A21))),"")</f>
      </c>
      <c r="N21">
        <f>IF(C21&gt;0,1+SUMPRODUCT(($C$15:$C$29&gt;0)*(($D$15:$D$29&gt;D21)+($D$15:$D$29=D21)*($C$15:$C$29&lt;C21)+($D$15:$D$29=D21)*($C$15:$C$29=C21)*($A$15:$A$29&lt;A21))),"")</f>
      </c>
      <c r="O21">
        <f>IF(ISNUMBER(F21),F21,1000+A21)</f>
      </c>
      <c r="P21">
        <f>IF(C21&gt;0,1+SUMPRODUCT(($C$15:$C$29&gt;0)*(($O$15:$O$29&lt;O21)+($O$15:$O$29=O21)*($A$15:$A$29&lt;A21))),"")</f>
      </c>
    </row>
    <row r="22" spans="1:16" x14ac:dyDescent="0.25">
      <c r="A22">
        <v>8</v>
      </c>
      <c r="B22">
        <f>IF(Debts!B12="",IF(C22&gt;0,"Debt "&amp;A22,""),Debts!B12)</f>
      </c>
      <c r="C22" s="14">
        <f>IF(ISNUMBER(Debts!C12),Debts!C12,0)</f>
      </c>
      <c r="D22" s="15">
        <f>IF(ISNUMBER(Debts!D12),Debts!D12,0)</f>
      </c>
      <c r="E22" s="14">
        <f>IF(ISNUMBER(Debts!E12),Debts!E12,0)</f>
      </c>
      <c r="F22" s="5"/>
      <c r="G22" s="16">
        <f>IF(C22&gt;0,IF($B$3="Snowball",M22,IF($B$3="Avalanche",N22,P22)),"")</f>
      </c>
      <c r="H22" s="16">
        <f>IF(C22&gt;0,IF(ISNUMBER(INDEX(Schedule!$C$3:$AU$3,1,3*G22)),INDEX(Schedule!$C$3:$AU$3,1,3*G22),"After 360"),"")</f>
      </c>
      <c r="I22" s="17">
        <f>IF(ISNUMBER(H22),EDATE($B$5,H22-1),"")</f>
      </c>
      <c r="J22" s="11">
        <f>IF(C22&gt;0,INDEX(Schedule!$C$366:$AU$366,1,3*G22-1),"")</f>
      </c>
      <c r="K22" s="11">
        <f>IF(C22&gt;0,INDEX(Schedule!$C$366:$AU$366,1,3*G22-2),"")</f>
      </c>
      <c r="M22">
        <f>IF(C22&gt;0,1+SUMPRODUCT(($C$15:$C$29&gt;0)*(($C$15:$C$29&lt;C22)+($C$15:$C$29=C22)*($D$15:$D$29&gt;D22)+($C$15:$C$29=C22)*($D$15:$D$29=D22)*($A$15:$A$29&lt;A22))),"")</f>
      </c>
      <c r="N22">
        <f>IF(C22&gt;0,1+SUMPRODUCT(($C$15:$C$29&gt;0)*(($D$15:$D$29&gt;D22)+($D$15:$D$29=D22)*($C$15:$C$29&lt;C22)+($D$15:$D$29=D22)*($C$15:$C$29=C22)*($A$15:$A$29&lt;A22))),"")</f>
      </c>
      <c r="O22">
        <f>IF(ISNUMBER(F22),F22,1000+A22)</f>
      </c>
      <c r="P22">
        <f>IF(C22&gt;0,1+SUMPRODUCT(($C$15:$C$29&gt;0)*(($O$15:$O$29&lt;O22)+($O$15:$O$29=O22)*($A$15:$A$29&lt;A22))),"")</f>
      </c>
    </row>
    <row r="23" spans="1:16" x14ac:dyDescent="0.25">
      <c r="A23">
        <v>9</v>
      </c>
      <c r="B23">
        <f>IF(Debts!B13="",IF(C23&gt;0,"Debt "&amp;A23,""),Debts!B13)</f>
      </c>
      <c r="C23" s="14">
        <f>IF(ISNUMBER(Debts!C13),Debts!C13,0)</f>
      </c>
      <c r="D23" s="15">
        <f>IF(ISNUMBER(Debts!D13),Debts!D13,0)</f>
      </c>
      <c r="E23" s="14">
        <f>IF(ISNUMBER(Debts!E13),Debts!E13,0)</f>
      </c>
      <c r="F23" s="5"/>
      <c r="G23" s="16">
        <f>IF(C23&gt;0,IF($B$3="Snowball",M23,IF($B$3="Avalanche",N23,P23)),"")</f>
      </c>
      <c r="H23" s="16">
        <f>IF(C23&gt;0,IF(ISNUMBER(INDEX(Schedule!$C$3:$AU$3,1,3*G23)),INDEX(Schedule!$C$3:$AU$3,1,3*G23),"After 360"),"")</f>
      </c>
      <c r="I23" s="17">
        <f>IF(ISNUMBER(H23),EDATE($B$5,H23-1),"")</f>
      </c>
      <c r="J23" s="11">
        <f>IF(C23&gt;0,INDEX(Schedule!$C$366:$AU$366,1,3*G23-1),"")</f>
      </c>
      <c r="K23" s="11">
        <f>IF(C23&gt;0,INDEX(Schedule!$C$366:$AU$366,1,3*G23-2),"")</f>
      </c>
      <c r="M23">
        <f>IF(C23&gt;0,1+SUMPRODUCT(($C$15:$C$29&gt;0)*(($C$15:$C$29&lt;C23)+($C$15:$C$29=C23)*($D$15:$D$29&gt;D23)+($C$15:$C$29=C23)*($D$15:$D$29=D23)*($A$15:$A$29&lt;A23))),"")</f>
      </c>
      <c r="N23">
        <f>IF(C23&gt;0,1+SUMPRODUCT(($C$15:$C$29&gt;0)*(($D$15:$D$29&gt;D23)+($D$15:$D$29=D23)*($C$15:$C$29&lt;C23)+($D$15:$D$29=D23)*($C$15:$C$29=C23)*($A$15:$A$29&lt;A23))),"")</f>
      </c>
      <c r="O23">
        <f>IF(ISNUMBER(F23),F23,1000+A23)</f>
      </c>
      <c r="P23">
        <f>IF(C23&gt;0,1+SUMPRODUCT(($C$15:$C$29&gt;0)*(($O$15:$O$29&lt;O23)+($O$15:$O$29=O23)*($A$15:$A$29&lt;A23))),"")</f>
      </c>
    </row>
    <row r="24" spans="1:16" x14ac:dyDescent="0.25">
      <c r="A24">
        <v>10</v>
      </c>
      <c r="B24">
        <f>IF(Debts!B14="",IF(C24&gt;0,"Debt "&amp;A24,""),Debts!B14)</f>
      </c>
      <c r="C24" s="14">
        <f>IF(ISNUMBER(Debts!C14),Debts!C14,0)</f>
      </c>
      <c r="D24" s="15">
        <f>IF(ISNUMBER(Debts!D14),Debts!D14,0)</f>
      </c>
      <c r="E24" s="14">
        <f>IF(ISNUMBER(Debts!E14),Debts!E14,0)</f>
      </c>
      <c r="F24" s="5"/>
      <c r="G24" s="16">
        <f>IF(C24&gt;0,IF($B$3="Snowball",M24,IF($B$3="Avalanche",N24,P24)),"")</f>
      </c>
      <c r="H24" s="16">
        <f>IF(C24&gt;0,IF(ISNUMBER(INDEX(Schedule!$C$3:$AU$3,1,3*G24)),INDEX(Schedule!$C$3:$AU$3,1,3*G24),"After 360"),"")</f>
      </c>
      <c r="I24" s="17">
        <f>IF(ISNUMBER(H24),EDATE($B$5,H24-1),"")</f>
      </c>
      <c r="J24" s="11">
        <f>IF(C24&gt;0,INDEX(Schedule!$C$366:$AU$366,1,3*G24-1),"")</f>
      </c>
      <c r="K24" s="11">
        <f>IF(C24&gt;0,INDEX(Schedule!$C$366:$AU$366,1,3*G24-2),"")</f>
      </c>
      <c r="M24">
        <f>IF(C24&gt;0,1+SUMPRODUCT(($C$15:$C$29&gt;0)*(($C$15:$C$29&lt;C24)+($C$15:$C$29=C24)*($D$15:$D$29&gt;D24)+($C$15:$C$29=C24)*($D$15:$D$29=D24)*($A$15:$A$29&lt;A24))),"")</f>
      </c>
      <c r="N24">
        <f>IF(C24&gt;0,1+SUMPRODUCT(($C$15:$C$29&gt;0)*(($D$15:$D$29&gt;D24)+($D$15:$D$29=D24)*($C$15:$C$29&lt;C24)+($D$15:$D$29=D24)*($C$15:$C$29=C24)*($A$15:$A$29&lt;A24))),"")</f>
      </c>
      <c r="O24">
        <f>IF(ISNUMBER(F24),F24,1000+A24)</f>
      </c>
      <c r="P24">
        <f>IF(C24&gt;0,1+SUMPRODUCT(($C$15:$C$29&gt;0)*(($O$15:$O$29&lt;O24)+($O$15:$O$29=O24)*($A$15:$A$29&lt;A24))),"")</f>
      </c>
    </row>
    <row r="25" spans="1:16" x14ac:dyDescent="0.25">
      <c r="A25">
        <v>11</v>
      </c>
      <c r="B25">
        <f>IF(Debts!B15="",IF(C25&gt;0,"Debt "&amp;A25,""),Debts!B15)</f>
      </c>
      <c r="C25" s="14">
        <f>IF(ISNUMBER(Debts!C15),Debts!C15,0)</f>
      </c>
      <c r="D25" s="15">
        <f>IF(ISNUMBER(Debts!D15),Debts!D15,0)</f>
      </c>
      <c r="E25" s="14">
        <f>IF(ISNUMBER(Debts!E15),Debts!E15,0)</f>
      </c>
      <c r="F25" s="5"/>
      <c r="G25" s="16">
        <f>IF(C25&gt;0,IF($B$3="Snowball",M25,IF($B$3="Avalanche",N25,P25)),"")</f>
      </c>
      <c r="H25" s="16">
        <f>IF(C25&gt;0,IF(ISNUMBER(INDEX(Schedule!$C$3:$AU$3,1,3*G25)),INDEX(Schedule!$C$3:$AU$3,1,3*G25),"After 360"),"")</f>
      </c>
      <c r="I25" s="17">
        <f>IF(ISNUMBER(H25),EDATE($B$5,H25-1),"")</f>
      </c>
      <c r="J25" s="11">
        <f>IF(C25&gt;0,INDEX(Schedule!$C$366:$AU$366,1,3*G25-1),"")</f>
      </c>
      <c r="K25" s="11">
        <f>IF(C25&gt;0,INDEX(Schedule!$C$366:$AU$366,1,3*G25-2),"")</f>
      </c>
      <c r="M25">
        <f>IF(C25&gt;0,1+SUMPRODUCT(($C$15:$C$29&gt;0)*(($C$15:$C$29&lt;C25)+($C$15:$C$29=C25)*($D$15:$D$29&gt;D25)+($C$15:$C$29=C25)*($D$15:$D$29=D25)*($A$15:$A$29&lt;A25))),"")</f>
      </c>
      <c r="N25">
        <f>IF(C25&gt;0,1+SUMPRODUCT(($C$15:$C$29&gt;0)*(($D$15:$D$29&gt;D25)+($D$15:$D$29=D25)*($C$15:$C$29&lt;C25)+($D$15:$D$29=D25)*($C$15:$C$29=C25)*($A$15:$A$29&lt;A25))),"")</f>
      </c>
      <c r="O25">
        <f>IF(ISNUMBER(F25),F25,1000+A25)</f>
      </c>
      <c r="P25">
        <f>IF(C25&gt;0,1+SUMPRODUCT(($C$15:$C$29&gt;0)*(($O$15:$O$29&lt;O25)+($O$15:$O$29=O25)*($A$15:$A$29&lt;A25))),"")</f>
      </c>
    </row>
    <row r="26" spans="1:16" x14ac:dyDescent="0.25">
      <c r="A26">
        <v>12</v>
      </c>
      <c r="B26">
        <f>IF(Debts!B16="",IF(C26&gt;0,"Debt "&amp;A26,""),Debts!B16)</f>
      </c>
      <c r="C26" s="14">
        <f>IF(ISNUMBER(Debts!C16),Debts!C16,0)</f>
      </c>
      <c r="D26" s="15">
        <f>IF(ISNUMBER(Debts!D16),Debts!D16,0)</f>
      </c>
      <c r="E26" s="14">
        <f>IF(ISNUMBER(Debts!E16),Debts!E16,0)</f>
      </c>
      <c r="F26" s="5"/>
      <c r="G26" s="16">
        <f>IF(C26&gt;0,IF($B$3="Snowball",M26,IF($B$3="Avalanche",N26,P26)),"")</f>
      </c>
      <c r="H26" s="16">
        <f>IF(C26&gt;0,IF(ISNUMBER(INDEX(Schedule!$C$3:$AU$3,1,3*G26)),INDEX(Schedule!$C$3:$AU$3,1,3*G26),"After 360"),"")</f>
      </c>
      <c r="I26" s="17">
        <f>IF(ISNUMBER(H26),EDATE($B$5,H26-1),"")</f>
      </c>
      <c r="J26" s="11">
        <f>IF(C26&gt;0,INDEX(Schedule!$C$366:$AU$366,1,3*G26-1),"")</f>
      </c>
      <c r="K26" s="11">
        <f>IF(C26&gt;0,INDEX(Schedule!$C$366:$AU$366,1,3*G26-2),"")</f>
      </c>
      <c r="M26">
        <f>IF(C26&gt;0,1+SUMPRODUCT(($C$15:$C$29&gt;0)*(($C$15:$C$29&lt;C26)+($C$15:$C$29=C26)*($D$15:$D$29&gt;D26)+($C$15:$C$29=C26)*($D$15:$D$29=D26)*($A$15:$A$29&lt;A26))),"")</f>
      </c>
      <c r="N26">
        <f>IF(C26&gt;0,1+SUMPRODUCT(($C$15:$C$29&gt;0)*(($D$15:$D$29&gt;D26)+($D$15:$D$29=D26)*($C$15:$C$29&lt;C26)+($D$15:$D$29=D26)*($C$15:$C$29=C26)*($A$15:$A$29&lt;A26))),"")</f>
      </c>
      <c r="O26">
        <f>IF(ISNUMBER(F26),F26,1000+A26)</f>
      </c>
      <c r="P26">
        <f>IF(C26&gt;0,1+SUMPRODUCT(($C$15:$C$29&gt;0)*(($O$15:$O$29&lt;O26)+($O$15:$O$29=O26)*($A$15:$A$29&lt;A26))),"")</f>
      </c>
    </row>
    <row r="27" spans="1:16" x14ac:dyDescent="0.25">
      <c r="A27">
        <v>13</v>
      </c>
      <c r="B27">
        <f>IF(Debts!B17="",IF(C27&gt;0,"Debt "&amp;A27,""),Debts!B17)</f>
      </c>
      <c r="C27" s="14">
        <f>IF(ISNUMBER(Debts!C17),Debts!C17,0)</f>
      </c>
      <c r="D27" s="15">
        <f>IF(ISNUMBER(Debts!D17),Debts!D17,0)</f>
      </c>
      <c r="E27" s="14">
        <f>IF(ISNUMBER(Debts!E17),Debts!E17,0)</f>
      </c>
      <c r="F27" s="5"/>
      <c r="G27" s="16">
        <f>IF(C27&gt;0,IF($B$3="Snowball",M27,IF($B$3="Avalanche",N27,P27)),"")</f>
      </c>
      <c r="H27" s="16">
        <f>IF(C27&gt;0,IF(ISNUMBER(INDEX(Schedule!$C$3:$AU$3,1,3*G27)),INDEX(Schedule!$C$3:$AU$3,1,3*G27),"After 360"),"")</f>
      </c>
      <c r="I27" s="17">
        <f>IF(ISNUMBER(H27),EDATE($B$5,H27-1),"")</f>
      </c>
      <c r="J27" s="11">
        <f>IF(C27&gt;0,INDEX(Schedule!$C$366:$AU$366,1,3*G27-1),"")</f>
      </c>
      <c r="K27" s="11">
        <f>IF(C27&gt;0,INDEX(Schedule!$C$366:$AU$366,1,3*G27-2),"")</f>
      </c>
      <c r="M27">
        <f>IF(C27&gt;0,1+SUMPRODUCT(($C$15:$C$29&gt;0)*(($C$15:$C$29&lt;C27)+($C$15:$C$29=C27)*($D$15:$D$29&gt;D27)+($C$15:$C$29=C27)*($D$15:$D$29=D27)*($A$15:$A$29&lt;A27))),"")</f>
      </c>
      <c r="N27">
        <f>IF(C27&gt;0,1+SUMPRODUCT(($C$15:$C$29&gt;0)*(($D$15:$D$29&gt;D27)+($D$15:$D$29=D27)*($C$15:$C$29&lt;C27)+($D$15:$D$29=D27)*($C$15:$C$29=C27)*($A$15:$A$29&lt;A27))),"")</f>
      </c>
      <c r="O27">
        <f>IF(ISNUMBER(F27),F27,1000+A27)</f>
      </c>
      <c r="P27">
        <f>IF(C27&gt;0,1+SUMPRODUCT(($C$15:$C$29&gt;0)*(($O$15:$O$29&lt;O27)+($O$15:$O$29=O27)*($A$15:$A$29&lt;A27))),"")</f>
      </c>
    </row>
    <row r="28" spans="1:16" x14ac:dyDescent="0.25">
      <c r="A28">
        <v>14</v>
      </c>
      <c r="B28">
        <f>IF(Debts!B18="",IF(C28&gt;0,"Debt "&amp;A28,""),Debts!B18)</f>
      </c>
      <c r="C28" s="14">
        <f>IF(ISNUMBER(Debts!C18),Debts!C18,0)</f>
      </c>
      <c r="D28" s="15">
        <f>IF(ISNUMBER(Debts!D18),Debts!D18,0)</f>
      </c>
      <c r="E28" s="14">
        <f>IF(ISNUMBER(Debts!E18),Debts!E18,0)</f>
      </c>
      <c r="F28" s="5"/>
      <c r="G28" s="16">
        <f>IF(C28&gt;0,IF($B$3="Snowball",M28,IF($B$3="Avalanche",N28,P28)),"")</f>
      </c>
      <c r="H28" s="16">
        <f>IF(C28&gt;0,IF(ISNUMBER(INDEX(Schedule!$C$3:$AU$3,1,3*G28)),INDEX(Schedule!$C$3:$AU$3,1,3*G28),"After 360"),"")</f>
      </c>
      <c r="I28" s="17">
        <f>IF(ISNUMBER(H28),EDATE($B$5,H28-1),"")</f>
      </c>
      <c r="J28" s="11">
        <f>IF(C28&gt;0,INDEX(Schedule!$C$366:$AU$366,1,3*G28-1),"")</f>
      </c>
      <c r="K28" s="11">
        <f>IF(C28&gt;0,INDEX(Schedule!$C$366:$AU$366,1,3*G28-2),"")</f>
      </c>
      <c r="M28">
        <f>IF(C28&gt;0,1+SUMPRODUCT(($C$15:$C$29&gt;0)*(($C$15:$C$29&lt;C28)+($C$15:$C$29=C28)*($D$15:$D$29&gt;D28)+($C$15:$C$29=C28)*($D$15:$D$29=D28)*($A$15:$A$29&lt;A28))),"")</f>
      </c>
      <c r="N28">
        <f>IF(C28&gt;0,1+SUMPRODUCT(($C$15:$C$29&gt;0)*(($D$15:$D$29&gt;D28)+($D$15:$D$29=D28)*($C$15:$C$29&lt;C28)+($D$15:$D$29=D28)*($C$15:$C$29=C28)*($A$15:$A$29&lt;A28))),"")</f>
      </c>
      <c r="O28">
        <f>IF(ISNUMBER(F28),F28,1000+A28)</f>
      </c>
      <c r="P28">
        <f>IF(C28&gt;0,1+SUMPRODUCT(($C$15:$C$29&gt;0)*(($O$15:$O$29&lt;O28)+($O$15:$O$29=O28)*($A$15:$A$29&lt;A28))),"")</f>
      </c>
    </row>
    <row r="29" spans="1:16" x14ac:dyDescent="0.25">
      <c r="A29">
        <v>15</v>
      </c>
      <c r="B29">
        <f>IF(Debts!B19="",IF(C29&gt;0,"Debt "&amp;A29,""),Debts!B19)</f>
      </c>
      <c r="C29" s="14">
        <f>IF(ISNUMBER(Debts!C19),Debts!C19,0)</f>
      </c>
      <c r="D29" s="15">
        <f>IF(ISNUMBER(Debts!D19),Debts!D19,0)</f>
      </c>
      <c r="E29" s="14">
        <f>IF(ISNUMBER(Debts!E19),Debts!E19,0)</f>
      </c>
      <c r="F29" s="5"/>
      <c r="G29" s="16">
        <f>IF(C29&gt;0,IF($B$3="Snowball",M29,IF($B$3="Avalanche",N29,P29)),"")</f>
      </c>
      <c r="H29" s="16">
        <f>IF(C29&gt;0,IF(ISNUMBER(INDEX(Schedule!$C$3:$AU$3,1,3*G29)),INDEX(Schedule!$C$3:$AU$3,1,3*G29),"After 360"),"")</f>
      </c>
      <c r="I29" s="17">
        <f>IF(ISNUMBER(H29),EDATE($B$5,H29-1),"")</f>
      </c>
      <c r="J29" s="11">
        <f>IF(C29&gt;0,INDEX(Schedule!$C$366:$AU$366,1,3*G29-1),"")</f>
      </c>
      <c r="K29" s="11">
        <f>IF(C29&gt;0,INDEX(Schedule!$C$366:$AU$366,1,3*G29-2),"")</f>
      </c>
      <c r="M29">
        <f>IF(C29&gt;0,1+SUMPRODUCT(($C$15:$C$29&gt;0)*(($C$15:$C$29&lt;C29)+($C$15:$C$29=C29)*($D$15:$D$29&gt;D29)+($C$15:$C$29=C29)*($D$15:$D$29=D29)*($A$15:$A$29&lt;A29))),"")</f>
      </c>
      <c r="N29">
        <f>IF(C29&gt;0,1+SUMPRODUCT(($C$15:$C$29&gt;0)*(($D$15:$D$29&gt;D29)+($D$15:$D$29=D29)*($C$15:$C$29&lt;C29)+($D$15:$D$29=D29)*($C$15:$C$29=C29)*($A$15:$A$29&lt;A29))),"")</f>
      </c>
      <c r="O29">
        <f>IF(ISNUMBER(F29),F29,1000+A29)</f>
      </c>
      <c r="P29">
        <f>IF(C29&gt;0,1+SUMPRODUCT(($C$15:$C$29&gt;0)*(($O$15:$O$29&lt;O29)+($O$15:$O$29=O29)*($A$15:$A$29&lt;A29))),"")</f>
      </c>
    </row>
    <row r="30" spans="2:11" x14ac:dyDescent="0.25">
      <c r="B30" s="8" t="s">
        <v>31</v>
      </c>
      <c r="C30" s="9">
        <f>SUM(C15:C29)</f>
      </c>
      <c r="E30" s="9">
        <f>SUM(E15:E29)</f>
      </c>
      <c r="J30" s="9">
        <f>SUM(J15:J29)</f>
      </c>
      <c r="K30" s="9">
        <f>SUM(K15:K29)</f>
      </c>
    </row>
  </sheetData>
  <dataValidations count="3">
    <dataValidation type="list" showErrorMessage="1" errorTitle="Strategy" error="Pick Snowball, Avalanche or Custom." sqref="B3">
      <formula1>"Snowball,Avalanche,Custom"</formula1>
    </dataValidation>
    <dataValidation type="decimal" allowBlank="1" showErrorMessage="1" errorTitle="Extra payment" error="Enter the extra monthly payment in dollars, like 250." sqref="B4">
      <formula1>0</formula1>
      <formula2>100000000</formula2>
    </dataValidation>
    <dataValidation type="whole" allowBlank="1" showErrorMessage="1" errorTitle="Priority" error="Use whole numbers: 1 is paid first." sqref="F15:F29">
      <formula1>1</formula1>
      <formula2>100</formula2>
    </dataValidation>
  </dataValidations>
  <pageMargins left="0.5" right="0.5" top="0.6" bottom="0.6" header="0.3" footer="0.3"/>
  <pageSetup paperSize="1" orientation="landscape" fitToWidth="1" fitToHeight="0"/>
  <headerFooter>
    <oddFooter>&amp;LDebt payoff spreadsheet from debtpayoffcalc.com&amp;RPage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366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12" customWidth="1"/>
    <col min="4" max="4" width="11" customWidth="1"/>
    <col min="5" max="5" width="13" customWidth="1"/>
    <col min="6" max="6" width="12" customWidth="1"/>
    <col min="7" max="7" width="11" customWidth="1"/>
    <col min="8" max="8" width="13" customWidth="1"/>
    <col min="9" max="9" width="12" customWidth="1"/>
    <col min="10" max="10" width="11" customWidth="1"/>
    <col min="11" max="11" width="13" customWidth="1"/>
    <col min="12" max="12" width="12" customWidth="1"/>
    <col min="13" max="13" width="11" customWidth="1"/>
    <col min="14" max="14" width="13" customWidth="1"/>
    <col min="15" max="15" width="12" customWidth="1"/>
    <col min="16" max="16" width="11" customWidth="1"/>
    <col min="17" max="17" width="13" customWidth="1"/>
    <col min="18" max="18" width="12" customWidth="1"/>
    <col min="19" max="19" width="11" customWidth="1"/>
    <col min="20" max="20" width="13" customWidth="1"/>
    <col min="21" max="21" width="12" customWidth="1"/>
    <col min="22" max="22" width="11" customWidth="1"/>
    <col min="23" max="23" width="13" customWidth="1"/>
    <col min="24" max="24" width="12" customWidth="1"/>
    <col min="25" max="25" width="11" customWidth="1"/>
    <col min="26" max="26" width="13" customWidth="1"/>
    <col min="27" max="27" width="12" customWidth="1"/>
    <col min="28" max="28" width="11" customWidth="1"/>
    <col min="29" max="29" width="13" customWidth="1"/>
    <col min="30" max="30" width="12" customWidth="1"/>
    <col min="31" max="31" width="11" customWidth="1"/>
    <col min="32" max="32" width="13" customWidth="1"/>
    <col min="33" max="33" width="12" customWidth="1"/>
    <col min="34" max="34" width="11" customWidth="1"/>
    <col min="35" max="35" width="13" customWidth="1"/>
    <col min="36" max="36" width="12" customWidth="1"/>
    <col min="37" max="37" width="11" customWidth="1"/>
    <col min="38" max="38" width="13" customWidth="1"/>
    <col min="39" max="39" width="12" customWidth="1"/>
    <col min="40" max="40" width="11" customWidth="1"/>
    <col min="41" max="41" width="13" customWidth="1"/>
    <col min="42" max="42" width="12" customWidth="1"/>
    <col min="43" max="43" width="11" customWidth="1"/>
    <col min="44" max="44" width="13" customWidth="1"/>
    <col min="45" max="45" width="12" customWidth="1"/>
    <col min="46" max="46" width="11" customWidth="1"/>
    <col min="47" max="47" width="13" customWidth="1"/>
    <col min="48" max="50" width="14" customWidth="1"/>
    <col min="51" max="51" width="9" hidden="1" customWidth="1"/>
    <col min="52" max="52" width="9" hidden="1" customWidth="1"/>
    <col min="53" max="53" width="9" hidden="1" customWidth="1"/>
    <col min="54" max="54" width="9" hidden="1" customWidth="1"/>
    <col min="55" max="55" width="9" hidden="1" customWidth="1"/>
    <col min="56" max="56" width="9" hidden="1" customWidth="1"/>
    <col min="57" max="57" width="9" hidden="1" customWidth="1"/>
    <col min="58" max="58" width="9" hidden="1" customWidth="1"/>
    <col min="59" max="59" width="9" hidden="1" customWidth="1"/>
    <col min="60" max="60" width="9" hidden="1" customWidth="1"/>
    <col min="61" max="61" width="9" hidden="1" customWidth="1"/>
    <col min="62" max="62" width="9" hidden="1" customWidth="1"/>
    <col min="63" max="63" width="9" hidden="1" customWidth="1"/>
    <col min="64" max="64" width="9" hidden="1" customWidth="1"/>
    <col min="65" max="65" width="9" hidden="1" customWidth="1"/>
    <col min="66" max="66" width="9" hidden="1" customWidth="1"/>
    <col min="67" max="67" width="9" hidden="1" customWidth="1"/>
    <col min="68" max="68" width="9" hidden="1" customWidth="1"/>
    <col min="69" max="69" width="9" hidden="1" customWidth="1"/>
    <col min="70" max="70" width="9" hidden="1" customWidth="1"/>
    <col min="71" max="71" width="9" hidden="1" customWidth="1"/>
    <col min="72" max="72" width="9" hidden="1" customWidth="1"/>
    <col min="73" max="73" width="9" hidden="1" customWidth="1"/>
    <col min="74" max="74" width="9" hidden="1" customWidth="1"/>
    <col min="75" max="75" width="9" hidden="1" customWidth="1"/>
    <col min="76" max="76" width="9" hidden="1" customWidth="1"/>
    <col min="77" max="77" width="9" hidden="1" customWidth="1"/>
    <col min="78" max="78" width="9" hidden="1" customWidth="1"/>
    <col min="79" max="79" width="9" hidden="1" customWidth="1"/>
    <col min="80" max="80" width="9" hidden="1" customWidth="1"/>
    <col min="81" max="81" width="9" hidden="1" customWidth="1"/>
  </cols>
  <sheetData>
    <row r="1" spans="1:1" x14ac:dyDescent="0.25">
      <c r="A1" s="1" t="s">
        <v>58</v>
      </c>
    </row>
    <row r="2" spans="1:47" x14ac:dyDescent="0.25">
      <c r="A2" s="8" t="s">
        <v>47</v>
      </c>
      <c r="C2" s="18">
        <f>IFERROR(INDEX(Plan!$B$15:$B$29,MATCH(1,Plan!$G$15:$G$29,0)),"")</f>
      </c>
      <c r="D2" s="18"/>
      <c r="E2" s="18"/>
      <c r="F2" s="18">
        <f>IFERROR(INDEX(Plan!$B$15:$B$29,MATCH(2,Plan!$G$15:$G$29,0)),"")</f>
      </c>
      <c r="G2" s="18"/>
      <c r="H2" s="18"/>
      <c r="I2" s="18">
        <f>IFERROR(INDEX(Plan!$B$15:$B$29,MATCH(3,Plan!$G$15:$G$29,0)),"")</f>
      </c>
      <c r="J2" s="18"/>
      <c r="K2" s="18"/>
      <c r="L2" s="18">
        <f>IFERROR(INDEX(Plan!$B$15:$B$29,MATCH(4,Plan!$G$15:$G$29,0)),"")</f>
      </c>
      <c r="M2" s="18"/>
      <c r="N2" s="18"/>
      <c r="O2" s="18">
        <f>IFERROR(INDEX(Plan!$B$15:$B$29,MATCH(5,Plan!$G$15:$G$29,0)),"")</f>
      </c>
      <c r="P2" s="18"/>
      <c r="Q2" s="18"/>
      <c r="R2" s="18">
        <f>IFERROR(INDEX(Plan!$B$15:$B$29,MATCH(6,Plan!$G$15:$G$29,0)),"")</f>
      </c>
      <c r="S2" s="18"/>
      <c r="T2" s="18"/>
      <c r="U2" s="18">
        <f>IFERROR(INDEX(Plan!$B$15:$B$29,MATCH(7,Plan!$G$15:$G$29,0)),"")</f>
      </c>
      <c r="V2" s="18"/>
      <c r="W2" s="18"/>
      <c r="X2" s="18">
        <f>IFERROR(INDEX(Plan!$B$15:$B$29,MATCH(8,Plan!$G$15:$G$29,0)),"")</f>
      </c>
      <c r="Y2" s="18"/>
      <c r="Z2" s="18"/>
      <c r="AA2" s="18">
        <f>IFERROR(INDEX(Plan!$B$15:$B$29,MATCH(9,Plan!$G$15:$G$29,0)),"")</f>
      </c>
      <c r="AB2" s="18"/>
      <c r="AC2" s="18"/>
      <c r="AD2" s="18">
        <f>IFERROR(INDEX(Plan!$B$15:$B$29,MATCH(10,Plan!$G$15:$G$29,0)),"")</f>
      </c>
      <c r="AE2" s="18"/>
      <c r="AF2" s="18"/>
      <c r="AG2" s="18">
        <f>IFERROR(INDEX(Plan!$B$15:$B$29,MATCH(11,Plan!$G$15:$G$29,0)),"")</f>
      </c>
      <c r="AH2" s="18"/>
      <c r="AI2" s="18"/>
      <c r="AJ2" s="18">
        <f>IFERROR(INDEX(Plan!$B$15:$B$29,MATCH(12,Plan!$G$15:$G$29,0)),"")</f>
      </c>
      <c r="AK2" s="18"/>
      <c r="AL2" s="18"/>
      <c r="AM2" s="18">
        <f>IFERROR(INDEX(Plan!$B$15:$B$29,MATCH(13,Plan!$G$15:$G$29,0)),"")</f>
      </c>
      <c r="AN2" s="18"/>
      <c r="AO2" s="18"/>
      <c r="AP2" s="18">
        <f>IFERROR(INDEX(Plan!$B$15:$B$29,MATCH(14,Plan!$G$15:$G$29,0)),"")</f>
      </c>
      <c r="AQ2" s="18"/>
      <c r="AR2" s="18"/>
      <c r="AS2" s="18">
        <f>IFERROR(INDEX(Plan!$B$15:$B$29,MATCH(15,Plan!$G$15:$G$29,0)),"")</f>
      </c>
      <c r="AT2" s="18"/>
      <c r="AU2" s="18"/>
    </row>
    <row r="3" spans="1:47" x14ac:dyDescent="0.25">
      <c r="A3" s="8" t="s">
        <v>59</v>
      </c>
      <c r="C3" s="19">
        <f>IFERROR(INDEX(Plan!$E$15:$E$29,MATCH(1,Plan!$G$15:$G$29,0)),0)</f>
      </c>
      <c r="D3" s="20">
        <f>IFERROR(INDEX(Plan!$D$15:$D$29,MATCH(1,Plan!$G$15:$G$29,0)),0)</f>
      </c>
      <c r="E3" s="21">
        <f>IF(E5&gt;0,IFERROR(MATCH(0,E6:E365,0),""),"")</f>
      </c>
      <c r="F3" s="19">
        <f>IFERROR(INDEX(Plan!$E$15:$E$29,MATCH(2,Plan!$G$15:$G$29,0)),0)</f>
      </c>
      <c r="G3" s="20">
        <f>IFERROR(INDEX(Plan!$D$15:$D$29,MATCH(2,Plan!$G$15:$G$29,0)),0)</f>
      </c>
      <c r="H3" s="21">
        <f>IF(H5&gt;0,IFERROR(MATCH(0,H6:H365,0),""),"")</f>
      </c>
      <c r="I3" s="19">
        <f>IFERROR(INDEX(Plan!$E$15:$E$29,MATCH(3,Plan!$G$15:$G$29,0)),0)</f>
      </c>
      <c r="J3" s="20">
        <f>IFERROR(INDEX(Plan!$D$15:$D$29,MATCH(3,Plan!$G$15:$G$29,0)),0)</f>
      </c>
      <c r="K3" s="21">
        <f>IF(K5&gt;0,IFERROR(MATCH(0,K6:K365,0),""),"")</f>
      </c>
      <c r="L3" s="19">
        <f>IFERROR(INDEX(Plan!$E$15:$E$29,MATCH(4,Plan!$G$15:$G$29,0)),0)</f>
      </c>
      <c r="M3" s="20">
        <f>IFERROR(INDEX(Plan!$D$15:$D$29,MATCH(4,Plan!$G$15:$G$29,0)),0)</f>
      </c>
      <c r="N3" s="21">
        <f>IF(N5&gt;0,IFERROR(MATCH(0,N6:N365,0),""),"")</f>
      </c>
      <c r="O3" s="19">
        <f>IFERROR(INDEX(Plan!$E$15:$E$29,MATCH(5,Plan!$G$15:$G$29,0)),0)</f>
      </c>
      <c r="P3" s="20">
        <f>IFERROR(INDEX(Plan!$D$15:$D$29,MATCH(5,Plan!$G$15:$G$29,0)),0)</f>
      </c>
      <c r="Q3" s="21">
        <f>IF(Q5&gt;0,IFERROR(MATCH(0,Q6:Q365,0),""),"")</f>
      </c>
      <c r="R3" s="19">
        <f>IFERROR(INDEX(Plan!$E$15:$E$29,MATCH(6,Plan!$G$15:$G$29,0)),0)</f>
      </c>
      <c r="S3" s="20">
        <f>IFERROR(INDEX(Plan!$D$15:$D$29,MATCH(6,Plan!$G$15:$G$29,0)),0)</f>
      </c>
      <c r="T3" s="21">
        <f>IF(T5&gt;0,IFERROR(MATCH(0,T6:T365,0),""),"")</f>
      </c>
      <c r="U3" s="19">
        <f>IFERROR(INDEX(Plan!$E$15:$E$29,MATCH(7,Plan!$G$15:$G$29,0)),0)</f>
      </c>
      <c r="V3" s="20">
        <f>IFERROR(INDEX(Plan!$D$15:$D$29,MATCH(7,Plan!$G$15:$G$29,0)),0)</f>
      </c>
      <c r="W3" s="21">
        <f>IF(W5&gt;0,IFERROR(MATCH(0,W6:W365,0),""),"")</f>
      </c>
      <c r="X3" s="19">
        <f>IFERROR(INDEX(Plan!$E$15:$E$29,MATCH(8,Plan!$G$15:$G$29,0)),0)</f>
      </c>
      <c r="Y3" s="20">
        <f>IFERROR(INDEX(Plan!$D$15:$D$29,MATCH(8,Plan!$G$15:$G$29,0)),0)</f>
      </c>
      <c r="Z3" s="21">
        <f>IF(Z5&gt;0,IFERROR(MATCH(0,Z6:Z365,0),""),"")</f>
      </c>
      <c r="AA3" s="19">
        <f>IFERROR(INDEX(Plan!$E$15:$E$29,MATCH(9,Plan!$G$15:$G$29,0)),0)</f>
      </c>
      <c r="AB3" s="20">
        <f>IFERROR(INDEX(Plan!$D$15:$D$29,MATCH(9,Plan!$G$15:$G$29,0)),0)</f>
      </c>
      <c r="AC3" s="21">
        <f>IF(AC5&gt;0,IFERROR(MATCH(0,AC6:AC365,0),""),"")</f>
      </c>
      <c r="AD3" s="19">
        <f>IFERROR(INDEX(Plan!$E$15:$E$29,MATCH(10,Plan!$G$15:$G$29,0)),0)</f>
      </c>
      <c r="AE3" s="20">
        <f>IFERROR(INDEX(Plan!$D$15:$D$29,MATCH(10,Plan!$G$15:$G$29,0)),0)</f>
      </c>
      <c r="AF3" s="21">
        <f>IF(AF5&gt;0,IFERROR(MATCH(0,AF6:AF365,0),""),"")</f>
      </c>
      <c r="AG3" s="19">
        <f>IFERROR(INDEX(Plan!$E$15:$E$29,MATCH(11,Plan!$G$15:$G$29,0)),0)</f>
      </c>
      <c r="AH3" s="20">
        <f>IFERROR(INDEX(Plan!$D$15:$D$29,MATCH(11,Plan!$G$15:$G$29,0)),0)</f>
      </c>
      <c r="AI3" s="21">
        <f>IF(AI5&gt;0,IFERROR(MATCH(0,AI6:AI365,0),""),"")</f>
      </c>
      <c r="AJ3" s="19">
        <f>IFERROR(INDEX(Plan!$E$15:$E$29,MATCH(12,Plan!$G$15:$G$29,0)),0)</f>
      </c>
      <c r="AK3" s="20">
        <f>IFERROR(INDEX(Plan!$D$15:$D$29,MATCH(12,Plan!$G$15:$G$29,0)),0)</f>
      </c>
      <c r="AL3" s="21">
        <f>IF(AL5&gt;0,IFERROR(MATCH(0,AL6:AL365,0),""),"")</f>
      </c>
      <c r="AM3" s="19">
        <f>IFERROR(INDEX(Plan!$E$15:$E$29,MATCH(13,Plan!$G$15:$G$29,0)),0)</f>
      </c>
      <c r="AN3" s="20">
        <f>IFERROR(INDEX(Plan!$D$15:$D$29,MATCH(13,Plan!$G$15:$G$29,0)),0)</f>
      </c>
      <c r="AO3" s="21">
        <f>IF(AO5&gt;0,IFERROR(MATCH(0,AO6:AO365,0),""),"")</f>
      </c>
      <c r="AP3" s="19">
        <f>IFERROR(INDEX(Plan!$E$15:$E$29,MATCH(14,Plan!$G$15:$G$29,0)),0)</f>
      </c>
      <c r="AQ3" s="20">
        <f>IFERROR(INDEX(Plan!$D$15:$D$29,MATCH(14,Plan!$G$15:$G$29,0)),0)</f>
      </c>
      <c r="AR3" s="21">
        <f>IF(AR5&gt;0,IFERROR(MATCH(0,AR6:AR365,0),""),"")</f>
      </c>
      <c r="AS3" s="19">
        <f>IFERROR(INDEX(Plan!$E$15:$E$29,MATCH(15,Plan!$G$15:$G$29,0)),0)</f>
      </c>
      <c r="AT3" s="20">
        <f>IFERROR(INDEX(Plan!$D$15:$D$29,MATCH(15,Plan!$G$15:$G$29,0)),0)</f>
      </c>
      <c r="AU3" s="21">
        <f>IF(AU5&gt;0,IFERROR(MATCH(0,AU6:AU365,0),""),"")</f>
      </c>
    </row>
    <row r="4" spans="1:81" x14ac:dyDescent="0.25">
      <c r="A4" s="4" t="s">
        <v>60</v>
      </c>
      <c r="B4" s="4" t="s">
        <v>61</v>
      </c>
      <c r="C4" s="4" t="s">
        <v>62</v>
      </c>
      <c r="D4" s="4" t="s">
        <v>63</v>
      </c>
      <c r="E4" s="4" t="s">
        <v>25</v>
      </c>
      <c r="F4" s="4" t="s">
        <v>62</v>
      </c>
      <c r="G4" s="4" t="s">
        <v>63</v>
      </c>
      <c r="H4" s="4" t="s">
        <v>25</v>
      </c>
      <c r="I4" s="4" t="s">
        <v>62</v>
      </c>
      <c r="J4" s="4" t="s">
        <v>63</v>
      </c>
      <c r="K4" s="4" t="s">
        <v>25</v>
      </c>
      <c r="L4" s="4" t="s">
        <v>62</v>
      </c>
      <c r="M4" s="4" t="s">
        <v>63</v>
      </c>
      <c r="N4" s="4" t="s">
        <v>25</v>
      </c>
      <c r="O4" s="4" t="s">
        <v>62</v>
      </c>
      <c r="P4" s="4" t="s">
        <v>63</v>
      </c>
      <c r="Q4" s="4" t="s">
        <v>25</v>
      </c>
      <c r="R4" s="4" t="s">
        <v>62</v>
      </c>
      <c r="S4" s="4" t="s">
        <v>63</v>
      </c>
      <c r="T4" s="4" t="s">
        <v>25</v>
      </c>
      <c r="U4" s="4" t="s">
        <v>62</v>
      </c>
      <c r="V4" s="4" t="s">
        <v>63</v>
      </c>
      <c r="W4" s="4" t="s">
        <v>25</v>
      </c>
      <c r="X4" s="4" t="s">
        <v>62</v>
      </c>
      <c r="Y4" s="4" t="s">
        <v>63</v>
      </c>
      <c r="Z4" s="4" t="s">
        <v>25</v>
      </c>
      <c r="AA4" s="4" t="s">
        <v>62</v>
      </c>
      <c r="AB4" s="4" t="s">
        <v>63</v>
      </c>
      <c r="AC4" s="4" t="s">
        <v>25</v>
      </c>
      <c r="AD4" s="4" t="s">
        <v>62</v>
      </c>
      <c r="AE4" s="4" t="s">
        <v>63</v>
      </c>
      <c r="AF4" s="4" t="s">
        <v>25</v>
      </c>
      <c r="AG4" s="4" t="s">
        <v>62</v>
      </c>
      <c r="AH4" s="4" t="s">
        <v>63</v>
      </c>
      <c r="AI4" s="4" t="s">
        <v>25</v>
      </c>
      <c r="AJ4" s="4" t="s">
        <v>62</v>
      </c>
      <c r="AK4" s="4" t="s">
        <v>63</v>
      </c>
      <c r="AL4" s="4" t="s">
        <v>25</v>
      </c>
      <c r="AM4" s="4" t="s">
        <v>62</v>
      </c>
      <c r="AN4" s="4" t="s">
        <v>63</v>
      </c>
      <c r="AO4" s="4" t="s">
        <v>25</v>
      </c>
      <c r="AP4" s="4" t="s">
        <v>62</v>
      </c>
      <c r="AQ4" s="4" t="s">
        <v>63</v>
      </c>
      <c r="AR4" s="4" t="s">
        <v>25</v>
      </c>
      <c r="AS4" s="4" t="s">
        <v>62</v>
      </c>
      <c r="AT4" s="4" t="s">
        <v>63</v>
      </c>
      <c r="AU4" s="4" t="s">
        <v>25</v>
      </c>
      <c r="AV4" s="4" t="s">
        <v>64</v>
      </c>
      <c r="AW4" s="4" t="s">
        <v>45</v>
      </c>
      <c r="AX4" s="4" t="s">
        <v>65</v>
      </c>
      <c r="AY4" s="4" t="s">
        <v>66</v>
      </c>
      <c r="AZ4" s="4" t="s">
        <v>67</v>
      </c>
      <c r="BA4" s="4" t="s">
        <v>68</v>
      </c>
      <c r="BB4" s="4" t="s">
        <v>69</v>
      </c>
      <c r="BC4" s="4" t="s">
        <v>70</v>
      </c>
      <c r="BD4" s="4" t="s">
        <v>71</v>
      </c>
      <c r="BE4" s="4" t="s">
        <v>72</v>
      </c>
      <c r="BF4" s="4" t="s">
        <v>73</v>
      </c>
      <c r="BG4" s="4" t="s">
        <v>74</v>
      </c>
      <c r="BH4" s="4" t="s">
        <v>75</v>
      </c>
      <c r="BI4" s="4" t="s">
        <v>76</v>
      </c>
      <c r="BJ4" s="4" t="s">
        <v>77</v>
      </c>
      <c r="BK4" s="4" t="s">
        <v>78</v>
      </c>
      <c r="BL4" s="4" t="s">
        <v>79</v>
      </c>
      <c r="BM4" s="4" t="s">
        <v>80</v>
      </c>
      <c r="BN4" s="4" t="s">
        <v>81</v>
      </c>
      <c r="BO4" s="4" t="s">
        <v>82</v>
      </c>
      <c r="BP4" s="4" t="s">
        <v>83</v>
      </c>
      <c r="BQ4" s="4" t="s">
        <v>84</v>
      </c>
      <c r="BR4" s="4" t="s">
        <v>85</v>
      </c>
      <c r="BS4" s="4" t="s">
        <v>86</v>
      </c>
      <c r="BT4" s="4" t="s">
        <v>87</v>
      </c>
      <c r="BU4" s="4" t="s">
        <v>88</v>
      </c>
      <c r="BV4" s="4" t="s">
        <v>89</v>
      </c>
      <c r="BW4" s="4" t="s">
        <v>90</v>
      </c>
      <c r="BX4" s="4" t="s">
        <v>91</v>
      </c>
      <c r="BY4" s="4" t="s">
        <v>92</v>
      </c>
      <c r="BZ4" s="4" t="s">
        <v>93</v>
      </c>
      <c r="CA4" s="4" t="s">
        <v>94</v>
      </c>
      <c r="CB4" s="4" t="s">
        <v>95</v>
      </c>
      <c r="CC4" s="4" t="s">
        <v>96</v>
      </c>
    </row>
    <row r="5" spans="1:50" x14ac:dyDescent="0.25">
      <c r="A5">
        <v>0</v>
      </c>
      <c r="B5" t="s">
        <v>97</v>
      </c>
      <c r="E5" s="14">
        <f>IFERROR(INDEX(Plan!$C$15:$C$29,MATCH(1,Plan!$G$15:$G$29,0)),0)</f>
      </c>
      <c r="H5" s="14">
        <f>IFERROR(INDEX(Plan!$C$15:$C$29,MATCH(2,Plan!$G$15:$G$29,0)),0)</f>
      </c>
      <c r="K5" s="14">
        <f>IFERROR(INDEX(Plan!$C$15:$C$29,MATCH(3,Plan!$G$15:$G$29,0)),0)</f>
      </c>
      <c r="N5" s="14">
        <f>IFERROR(INDEX(Plan!$C$15:$C$29,MATCH(4,Plan!$G$15:$G$29,0)),0)</f>
      </c>
      <c r="Q5" s="14">
        <f>IFERROR(INDEX(Plan!$C$15:$C$29,MATCH(5,Plan!$G$15:$G$29,0)),0)</f>
      </c>
      <c r="T5" s="14">
        <f>IFERROR(INDEX(Plan!$C$15:$C$29,MATCH(6,Plan!$G$15:$G$29,0)),0)</f>
      </c>
      <c r="W5" s="14">
        <f>IFERROR(INDEX(Plan!$C$15:$C$29,MATCH(7,Plan!$G$15:$G$29,0)),0)</f>
      </c>
      <c r="Z5" s="14">
        <f>IFERROR(INDEX(Plan!$C$15:$C$29,MATCH(8,Plan!$G$15:$G$29,0)),0)</f>
      </c>
      <c r="AC5" s="14">
        <f>IFERROR(INDEX(Plan!$C$15:$C$29,MATCH(9,Plan!$G$15:$G$29,0)),0)</f>
      </c>
      <c r="AF5" s="14">
        <f>IFERROR(INDEX(Plan!$C$15:$C$29,MATCH(10,Plan!$G$15:$G$29,0)),0)</f>
      </c>
      <c r="AI5" s="14">
        <f>IFERROR(INDEX(Plan!$C$15:$C$29,MATCH(11,Plan!$G$15:$G$29,0)),0)</f>
      </c>
      <c r="AL5" s="14">
        <f>IFERROR(INDEX(Plan!$C$15:$C$29,MATCH(12,Plan!$G$15:$G$29,0)),0)</f>
      </c>
      <c r="AO5" s="14">
        <f>IFERROR(INDEX(Plan!$C$15:$C$29,MATCH(13,Plan!$G$15:$G$29,0)),0)</f>
      </c>
      <c r="AR5" s="14">
        <f>IFERROR(INDEX(Plan!$C$15:$C$29,MATCH(14,Plan!$G$15:$G$29,0)),0)</f>
      </c>
      <c r="AU5" s="14">
        <f>IFERROR(INDEX(Plan!$C$15:$C$29,MATCH(15,Plan!$G$15:$G$29,0)),0)</f>
      </c>
      <c r="AX5" s="11">
        <f>SUMIF($C$4:$AU$4,"Balance",C5:AU5)</f>
      </c>
    </row>
    <row r="6" spans="1:81" x14ac:dyDescent="0.25">
      <c r="A6">
        <v>1</v>
      </c>
      <c r="B6" s="22">
        <f>EDATE(Plan!$B$5,A6-1)</f>
      </c>
      <c r="C6" s="14">
        <f>ROUND(AY6+MIN(E5+D6-AY6,$CC6),2)</f>
      </c>
      <c r="D6" s="14">
        <f>ROUND(ROUND(E5*100,0)*ROUND(D$3*100000,0)/1200000,0)/100</f>
      </c>
      <c r="E6" s="14">
        <f>ROUND(E5+D6-C6,2)</f>
      </c>
      <c r="F6" s="14">
        <f>ROUND(AZ6+MIN(H5+G6-AZ6,MAX(0,$CC6-BN6)),2)</f>
      </c>
      <c r="G6" s="14">
        <f>ROUND(ROUND(H5*100,0)*ROUND(G$3*100000,0)/1200000,0)/100</f>
      </c>
      <c r="H6" s="14">
        <f>ROUND(H5+G6-F6,2)</f>
      </c>
      <c r="I6" s="14">
        <f>ROUND(BA6+MIN(K5+J6-BA6,MAX(0,$CC6-BO6)),2)</f>
      </c>
      <c r="J6" s="14">
        <f>ROUND(ROUND(K5*100,0)*ROUND(J$3*100000,0)/1200000,0)/100</f>
      </c>
      <c r="K6" s="14">
        <f>ROUND(K5+J6-I6,2)</f>
      </c>
      <c r="L6" s="14">
        <f>ROUND(BB6+MIN(N5+M6-BB6,MAX(0,$CC6-BP6)),2)</f>
      </c>
      <c r="M6" s="14">
        <f>ROUND(ROUND(N5*100,0)*ROUND(M$3*100000,0)/1200000,0)/100</f>
      </c>
      <c r="N6" s="14">
        <f>ROUND(N5+M6-L6,2)</f>
      </c>
      <c r="O6" s="14">
        <f>ROUND(BC6+MIN(Q5+P6-BC6,MAX(0,$CC6-BQ6)),2)</f>
      </c>
      <c r="P6" s="14">
        <f>ROUND(ROUND(Q5*100,0)*ROUND(P$3*100000,0)/1200000,0)/100</f>
      </c>
      <c r="Q6" s="14">
        <f>ROUND(Q5+P6-O6,2)</f>
      </c>
      <c r="R6" s="14">
        <f>ROUND(BD6+MIN(T5+S6-BD6,MAX(0,$CC6-BR6)),2)</f>
      </c>
      <c r="S6" s="14">
        <f>ROUND(ROUND(T5*100,0)*ROUND(S$3*100000,0)/1200000,0)/100</f>
      </c>
      <c r="T6" s="14">
        <f>ROUND(T5+S6-R6,2)</f>
      </c>
      <c r="U6" s="14">
        <f>ROUND(BE6+MIN(W5+V6-BE6,MAX(0,$CC6-BS6)),2)</f>
      </c>
      <c r="V6" s="14">
        <f>ROUND(ROUND(W5*100,0)*ROUND(V$3*100000,0)/1200000,0)/100</f>
      </c>
      <c r="W6" s="14">
        <f>ROUND(W5+V6-U6,2)</f>
      </c>
      <c r="X6" s="14">
        <f>ROUND(BF6+MIN(Z5+Y6-BF6,MAX(0,$CC6-BT6)),2)</f>
      </c>
      <c r="Y6" s="14">
        <f>ROUND(ROUND(Z5*100,0)*ROUND(Y$3*100000,0)/1200000,0)/100</f>
      </c>
      <c r="Z6" s="14">
        <f>ROUND(Z5+Y6-X6,2)</f>
      </c>
      <c r="AA6" s="14">
        <f>ROUND(BG6+MIN(AC5+AB6-BG6,MAX(0,$CC6-BU6)),2)</f>
      </c>
      <c r="AB6" s="14">
        <f>ROUND(ROUND(AC5*100,0)*ROUND(AB$3*100000,0)/1200000,0)/100</f>
      </c>
      <c r="AC6" s="14">
        <f>ROUND(AC5+AB6-AA6,2)</f>
      </c>
      <c r="AD6" s="14">
        <f>ROUND(BH6+MIN(AF5+AE6-BH6,MAX(0,$CC6-BV6)),2)</f>
      </c>
      <c r="AE6" s="14">
        <f>ROUND(ROUND(AF5*100,0)*ROUND(AE$3*100000,0)/1200000,0)/100</f>
      </c>
      <c r="AF6" s="14">
        <f>ROUND(AF5+AE6-AD6,2)</f>
      </c>
      <c r="AG6" s="14">
        <f>ROUND(BI6+MIN(AI5+AH6-BI6,MAX(0,$CC6-BW6)),2)</f>
      </c>
      <c r="AH6" s="14">
        <f>ROUND(ROUND(AI5*100,0)*ROUND(AH$3*100000,0)/1200000,0)/100</f>
      </c>
      <c r="AI6" s="14">
        <f>ROUND(AI5+AH6-AG6,2)</f>
      </c>
      <c r="AJ6" s="14">
        <f>ROUND(BJ6+MIN(AL5+AK6-BJ6,MAX(0,$CC6-BX6)),2)</f>
      </c>
      <c r="AK6" s="14">
        <f>ROUND(ROUND(AL5*100,0)*ROUND(AK$3*100000,0)/1200000,0)/100</f>
      </c>
      <c r="AL6" s="14">
        <f>ROUND(AL5+AK6-AJ6,2)</f>
      </c>
      <c r="AM6" s="14">
        <f>ROUND(BK6+MIN(AO5+AN6-BK6,MAX(0,$CC6-BY6)),2)</f>
      </c>
      <c r="AN6" s="14">
        <f>ROUND(ROUND(AO5*100,0)*ROUND(AN$3*100000,0)/1200000,0)/100</f>
      </c>
      <c r="AO6" s="14">
        <f>ROUND(AO5+AN6-AM6,2)</f>
      </c>
      <c r="AP6" s="14">
        <f>ROUND(BL6+MIN(AR5+AQ6-BL6,MAX(0,$CC6-BZ6)),2)</f>
      </c>
      <c r="AQ6" s="14">
        <f>ROUND(ROUND(AR5*100,0)*ROUND(AQ$3*100000,0)/1200000,0)/100</f>
      </c>
      <c r="AR6" s="14">
        <f>ROUND(AR5+AQ6-AP6,2)</f>
      </c>
      <c r="AS6" s="14">
        <f>ROUND(BM6+MIN(AU5+AT6-BM6,MAX(0,$CC6-CA6)),2)</f>
      </c>
      <c r="AT6" s="14">
        <f>ROUND(ROUND(AU5*100,0)*ROUND(AT$3*100000,0)/1200000,0)/100</f>
      </c>
      <c r="AU6" s="14">
        <f>ROUND(AU5+AT6-AS6,2)</f>
      </c>
      <c r="AV6" s="11">
        <f>SUMIF($C$4:$AU$4,"Payment",C6:AU6)</f>
      </c>
      <c r="AW6" s="11">
        <f>SUMIF($C$4:$AU$4,"Interest",C6:AU6)</f>
      </c>
      <c r="AX6" s="11">
        <f>ROUND(SUMIF($C$4:$AU$4,"Balance",C6:AU6),2)</f>
      </c>
      <c r="AY6">
        <f>MIN(E5+D6,C$3)</f>
      </c>
      <c r="AZ6">
        <f>MIN(H5+G6,F$3)</f>
      </c>
      <c r="BA6">
        <f>MIN(K5+J6,I$3)</f>
      </c>
      <c r="BB6">
        <f>MIN(N5+M6,L$3)</f>
      </c>
      <c r="BC6">
        <f>MIN(Q5+P6,O$3)</f>
      </c>
      <c r="BD6">
        <f>MIN(T5+S6,R$3)</f>
      </c>
      <c r="BE6">
        <f>MIN(W5+V6,U$3)</f>
      </c>
      <c r="BF6">
        <f>MIN(Z5+Y6,X$3)</f>
      </c>
      <c r="BG6">
        <f>MIN(AC5+AB6,AA$3)</f>
      </c>
      <c r="BH6">
        <f>MIN(AF5+AE6,AD$3)</f>
      </c>
      <c r="BI6">
        <f>MIN(AI5+AH6,AG$3)</f>
      </c>
      <c r="BJ6">
        <f>MIN(AL5+AK6,AJ$3)</f>
      </c>
      <c r="BK6">
        <f>MIN(AO5+AN6,AM$3)</f>
      </c>
      <c r="BL6">
        <f>MIN(AR5+AQ6,AP$3)</f>
      </c>
      <c r="BM6">
        <f>MIN(AU5+AT6,AS$3)</f>
      </c>
      <c r="BN6">
        <f>E5+D6-AY6</f>
      </c>
      <c r="BO6">
        <f>BN6+H5+G6-AZ6</f>
      </c>
      <c r="BP6">
        <f>BO6+K5+J6-BA6</f>
      </c>
      <c r="BQ6">
        <f>BP6+N5+M6-BB6</f>
      </c>
      <c r="BR6">
        <f>BQ6+Q5+P6-BC6</f>
      </c>
      <c r="BS6">
        <f>BR6+T5+S6-BD6</f>
      </c>
      <c r="BT6">
        <f>BS6+W5+V6-BE6</f>
      </c>
      <c r="BU6">
        <f>BT6+Z5+Y6-BF6</f>
      </c>
      <c r="BV6">
        <f>BU6+AC5+AB6-BG6</f>
      </c>
      <c r="BW6">
        <f>BV6+AF5+AE6-BH6</f>
      </c>
      <c r="BX6">
        <f>BW6+AI5+AH6-BI6</f>
      </c>
      <c r="BY6">
        <f>BX6+AL5+AK6-BJ6</f>
      </c>
      <c r="BZ6">
        <f>BY6+AO5+AN6-BK6</f>
      </c>
      <c r="CA6">
        <f>BZ6+AR5+AQ6-BL6</f>
      </c>
      <c r="CB6">
        <f>CA6+AU5+AT6-BM6</f>
      </c>
      <c r="CC6">
        <f>MAX(0,Plan!$B$6-SUM(AY6:BM6))</f>
      </c>
    </row>
    <row r="7" spans="1:81" x14ac:dyDescent="0.25">
      <c r="A7">
        <v>2</v>
      </c>
      <c r="B7" s="22">
        <f>EDATE(Plan!$B$5,A7-1)</f>
      </c>
      <c r="C7" s="14">
        <f>ROUND(AY7+MIN(E6+D7-AY7,$CC7),2)</f>
      </c>
      <c r="D7" s="14">
        <f>ROUND(ROUND(E6*100,0)*ROUND(D$3*100000,0)/1200000,0)/100</f>
      </c>
      <c r="E7" s="14">
        <f>ROUND(E6+D7-C7,2)</f>
      </c>
      <c r="F7" s="14">
        <f>ROUND(AZ7+MIN(H6+G7-AZ7,MAX(0,$CC7-BN7)),2)</f>
      </c>
      <c r="G7" s="14">
        <f>ROUND(ROUND(H6*100,0)*ROUND(G$3*100000,0)/1200000,0)/100</f>
      </c>
      <c r="H7" s="14">
        <f>ROUND(H6+G7-F7,2)</f>
      </c>
      <c r="I7" s="14">
        <f>ROUND(BA7+MIN(K6+J7-BA7,MAX(0,$CC7-BO7)),2)</f>
      </c>
      <c r="J7" s="14">
        <f>ROUND(ROUND(K6*100,0)*ROUND(J$3*100000,0)/1200000,0)/100</f>
      </c>
      <c r="K7" s="14">
        <f>ROUND(K6+J7-I7,2)</f>
      </c>
      <c r="L7" s="14">
        <f>ROUND(BB7+MIN(N6+M7-BB7,MAX(0,$CC7-BP7)),2)</f>
      </c>
      <c r="M7" s="14">
        <f>ROUND(ROUND(N6*100,0)*ROUND(M$3*100000,0)/1200000,0)/100</f>
      </c>
      <c r="N7" s="14">
        <f>ROUND(N6+M7-L7,2)</f>
      </c>
      <c r="O7" s="14">
        <f>ROUND(BC7+MIN(Q6+P7-BC7,MAX(0,$CC7-BQ7)),2)</f>
      </c>
      <c r="P7" s="14">
        <f>ROUND(ROUND(Q6*100,0)*ROUND(P$3*100000,0)/1200000,0)/100</f>
      </c>
      <c r="Q7" s="14">
        <f>ROUND(Q6+P7-O7,2)</f>
      </c>
      <c r="R7" s="14">
        <f>ROUND(BD7+MIN(T6+S7-BD7,MAX(0,$CC7-BR7)),2)</f>
      </c>
      <c r="S7" s="14">
        <f>ROUND(ROUND(T6*100,0)*ROUND(S$3*100000,0)/1200000,0)/100</f>
      </c>
      <c r="T7" s="14">
        <f>ROUND(T6+S7-R7,2)</f>
      </c>
      <c r="U7" s="14">
        <f>ROUND(BE7+MIN(W6+V7-BE7,MAX(0,$CC7-BS7)),2)</f>
      </c>
      <c r="V7" s="14">
        <f>ROUND(ROUND(W6*100,0)*ROUND(V$3*100000,0)/1200000,0)/100</f>
      </c>
      <c r="W7" s="14">
        <f>ROUND(W6+V7-U7,2)</f>
      </c>
      <c r="X7" s="14">
        <f>ROUND(BF7+MIN(Z6+Y7-BF7,MAX(0,$CC7-BT7)),2)</f>
      </c>
      <c r="Y7" s="14">
        <f>ROUND(ROUND(Z6*100,0)*ROUND(Y$3*100000,0)/1200000,0)/100</f>
      </c>
      <c r="Z7" s="14">
        <f>ROUND(Z6+Y7-X7,2)</f>
      </c>
      <c r="AA7" s="14">
        <f>ROUND(BG7+MIN(AC6+AB7-BG7,MAX(0,$CC7-BU7)),2)</f>
      </c>
      <c r="AB7" s="14">
        <f>ROUND(ROUND(AC6*100,0)*ROUND(AB$3*100000,0)/1200000,0)/100</f>
      </c>
      <c r="AC7" s="14">
        <f>ROUND(AC6+AB7-AA7,2)</f>
      </c>
      <c r="AD7" s="14">
        <f>ROUND(BH7+MIN(AF6+AE7-BH7,MAX(0,$CC7-BV7)),2)</f>
      </c>
      <c r="AE7" s="14">
        <f>ROUND(ROUND(AF6*100,0)*ROUND(AE$3*100000,0)/1200000,0)/100</f>
      </c>
      <c r="AF7" s="14">
        <f>ROUND(AF6+AE7-AD7,2)</f>
      </c>
      <c r="AG7" s="14">
        <f>ROUND(BI7+MIN(AI6+AH7-BI7,MAX(0,$CC7-BW7)),2)</f>
      </c>
      <c r="AH7" s="14">
        <f>ROUND(ROUND(AI6*100,0)*ROUND(AH$3*100000,0)/1200000,0)/100</f>
      </c>
      <c r="AI7" s="14">
        <f>ROUND(AI6+AH7-AG7,2)</f>
      </c>
      <c r="AJ7" s="14">
        <f>ROUND(BJ7+MIN(AL6+AK7-BJ7,MAX(0,$CC7-BX7)),2)</f>
      </c>
      <c r="AK7" s="14">
        <f>ROUND(ROUND(AL6*100,0)*ROUND(AK$3*100000,0)/1200000,0)/100</f>
      </c>
      <c r="AL7" s="14">
        <f>ROUND(AL6+AK7-AJ7,2)</f>
      </c>
      <c r="AM7" s="14">
        <f>ROUND(BK7+MIN(AO6+AN7-BK7,MAX(0,$CC7-BY7)),2)</f>
      </c>
      <c r="AN7" s="14">
        <f>ROUND(ROUND(AO6*100,0)*ROUND(AN$3*100000,0)/1200000,0)/100</f>
      </c>
      <c r="AO7" s="14">
        <f>ROUND(AO6+AN7-AM7,2)</f>
      </c>
      <c r="AP7" s="14">
        <f>ROUND(BL7+MIN(AR6+AQ7-BL7,MAX(0,$CC7-BZ7)),2)</f>
      </c>
      <c r="AQ7" s="14">
        <f>ROUND(ROUND(AR6*100,0)*ROUND(AQ$3*100000,0)/1200000,0)/100</f>
      </c>
      <c r="AR7" s="14">
        <f>ROUND(AR6+AQ7-AP7,2)</f>
      </c>
      <c r="AS7" s="14">
        <f>ROUND(BM7+MIN(AU6+AT7-BM7,MAX(0,$CC7-CA7)),2)</f>
      </c>
      <c r="AT7" s="14">
        <f>ROUND(ROUND(AU6*100,0)*ROUND(AT$3*100000,0)/1200000,0)/100</f>
      </c>
      <c r="AU7" s="14">
        <f>ROUND(AU6+AT7-AS7,2)</f>
      </c>
      <c r="AV7" s="11">
        <f>SUMIF($C$4:$AU$4,"Payment",C7:AU7)</f>
      </c>
      <c r="AW7" s="11">
        <f>SUMIF($C$4:$AU$4,"Interest",C7:AU7)</f>
      </c>
      <c r="AX7" s="11">
        <f>ROUND(SUMIF($C$4:$AU$4,"Balance",C7:AU7),2)</f>
      </c>
      <c r="AY7">
        <f>MIN(E6+D7,C$3)</f>
      </c>
      <c r="AZ7">
        <f>MIN(H6+G7,F$3)</f>
      </c>
      <c r="BA7">
        <f>MIN(K6+J7,I$3)</f>
      </c>
      <c r="BB7">
        <f>MIN(N6+M7,L$3)</f>
      </c>
      <c r="BC7">
        <f>MIN(Q6+P7,O$3)</f>
      </c>
      <c r="BD7">
        <f>MIN(T6+S7,R$3)</f>
      </c>
      <c r="BE7">
        <f>MIN(W6+V7,U$3)</f>
      </c>
      <c r="BF7">
        <f>MIN(Z6+Y7,X$3)</f>
      </c>
      <c r="BG7">
        <f>MIN(AC6+AB7,AA$3)</f>
      </c>
      <c r="BH7">
        <f>MIN(AF6+AE7,AD$3)</f>
      </c>
      <c r="BI7">
        <f>MIN(AI6+AH7,AG$3)</f>
      </c>
      <c r="BJ7">
        <f>MIN(AL6+AK7,AJ$3)</f>
      </c>
      <c r="BK7">
        <f>MIN(AO6+AN7,AM$3)</f>
      </c>
      <c r="BL7">
        <f>MIN(AR6+AQ7,AP$3)</f>
      </c>
      <c r="BM7">
        <f>MIN(AU6+AT7,AS$3)</f>
      </c>
      <c r="BN7">
        <f>E6+D7-AY7</f>
      </c>
      <c r="BO7">
        <f>BN7+H6+G7-AZ7</f>
      </c>
      <c r="BP7">
        <f>BO7+K6+J7-BA7</f>
      </c>
      <c r="BQ7">
        <f>BP7+N6+M7-BB7</f>
      </c>
      <c r="BR7">
        <f>BQ7+Q6+P7-BC7</f>
      </c>
      <c r="BS7">
        <f>BR7+T6+S7-BD7</f>
      </c>
      <c r="BT7">
        <f>BS7+W6+V7-BE7</f>
      </c>
      <c r="BU7">
        <f>BT7+Z6+Y7-BF7</f>
      </c>
      <c r="BV7">
        <f>BU7+AC6+AB7-BG7</f>
      </c>
      <c r="BW7">
        <f>BV7+AF6+AE7-BH7</f>
      </c>
      <c r="BX7">
        <f>BW7+AI6+AH7-BI7</f>
      </c>
      <c r="BY7">
        <f>BX7+AL6+AK7-BJ7</f>
      </c>
      <c r="BZ7">
        <f>BY7+AO6+AN7-BK7</f>
      </c>
      <c r="CA7">
        <f>BZ7+AR6+AQ7-BL7</f>
      </c>
      <c r="CB7">
        <f>CA7+AU6+AT7-BM7</f>
      </c>
      <c r="CC7">
        <f>MAX(0,Plan!$B$6-SUM(AY7:BM7))</f>
      </c>
    </row>
    <row r="8" spans="1:81" x14ac:dyDescent="0.25">
      <c r="A8">
        <v>3</v>
      </c>
      <c r="B8" s="22">
        <f>EDATE(Plan!$B$5,A8-1)</f>
      </c>
      <c r="C8" s="14">
        <f>ROUND(AY8+MIN(E7+D8-AY8,$CC8),2)</f>
      </c>
      <c r="D8" s="14">
        <f>ROUND(ROUND(E7*100,0)*ROUND(D$3*100000,0)/1200000,0)/100</f>
      </c>
      <c r="E8" s="14">
        <f>ROUND(E7+D8-C8,2)</f>
      </c>
      <c r="F8" s="14">
        <f>ROUND(AZ8+MIN(H7+G8-AZ8,MAX(0,$CC8-BN8)),2)</f>
      </c>
      <c r="G8" s="14">
        <f>ROUND(ROUND(H7*100,0)*ROUND(G$3*100000,0)/1200000,0)/100</f>
      </c>
      <c r="H8" s="14">
        <f>ROUND(H7+G8-F8,2)</f>
      </c>
      <c r="I8" s="14">
        <f>ROUND(BA8+MIN(K7+J8-BA8,MAX(0,$CC8-BO8)),2)</f>
      </c>
      <c r="J8" s="14">
        <f>ROUND(ROUND(K7*100,0)*ROUND(J$3*100000,0)/1200000,0)/100</f>
      </c>
      <c r="K8" s="14">
        <f>ROUND(K7+J8-I8,2)</f>
      </c>
      <c r="L8" s="14">
        <f>ROUND(BB8+MIN(N7+M8-BB8,MAX(0,$CC8-BP8)),2)</f>
      </c>
      <c r="M8" s="14">
        <f>ROUND(ROUND(N7*100,0)*ROUND(M$3*100000,0)/1200000,0)/100</f>
      </c>
      <c r="N8" s="14">
        <f>ROUND(N7+M8-L8,2)</f>
      </c>
      <c r="O8" s="14">
        <f>ROUND(BC8+MIN(Q7+P8-BC8,MAX(0,$CC8-BQ8)),2)</f>
      </c>
      <c r="P8" s="14">
        <f>ROUND(ROUND(Q7*100,0)*ROUND(P$3*100000,0)/1200000,0)/100</f>
      </c>
      <c r="Q8" s="14">
        <f>ROUND(Q7+P8-O8,2)</f>
      </c>
      <c r="R8" s="14">
        <f>ROUND(BD8+MIN(T7+S8-BD8,MAX(0,$CC8-BR8)),2)</f>
      </c>
      <c r="S8" s="14">
        <f>ROUND(ROUND(T7*100,0)*ROUND(S$3*100000,0)/1200000,0)/100</f>
      </c>
      <c r="T8" s="14">
        <f>ROUND(T7+S8-R8,2)</f>
      </c>
      <c r="U8" s="14">
        <f>ROUND(BE8+MIN(W7+V8-BE8,MAX(0,$CC8-BS8)),2)</f>
      </c>
      <c r="V8" s="14">
        <f>ROUND(ROUND(W7*100,0)*ROUND(V$3*100000,0)/1200000,0)/100</f>
      </c>
      <c r="W8" s="14">
        <f>ROUND(W7+V8-U8,2)</f>
      </c>
      <c r="X8" s="14">
        <f>ROUND(BF8+MIN(Z7+Y8-BF8,MAX(0,$CC8-BT8)),2)</f>
      </c>
      <c r="Y8" s="14">
        <f>ROUND(ROUND(Z7*100,0)*ROUND(Y$3*100000,0)/1200000,0)/100</f>
      </c>
      <c r="Z8" s="14">
        <f>ROUND(Z7+Y8-X8,2)</f>
      </c>
      <c r="AA8" s="14">
        <f>ROUND(BG8+MIN(AC7+AB8-BG8,MAX(0,$CC8-BU8)),2)</f>
      </c>
      <c r="AB8" s="14">
        <f>ROUND(ROUND(AC7*100,0)*ROUND(AB$3*100000,0)/1200000,0)/100</f>
      </c>
      <c r="AC8" s="14">
        <f>ROUND(AC7+AB8-AA8,2)</f>
      </c>
      <c r="AD8" s="14">
        <f>ROUND(BH8+MIN(AF7+AE8-BH8,MAX(0,$CC8-BV8)),2)</f>
      </c>
      <c r="AE8" s="14">
        <f>ROUND(ROUND(AF7*100,0)*ROUND(AE$3*100000,0)/1200000,0)/100</f>
      </c>
      <c r="AF8" s="14">
        <f>ROUND(AF7+AE8-AD8,2)</f>
      </c>
      <c r="AG8" s="14">
        <f>ROUND(BI8+MIN(AI7+AH8-BI8,MAX(0,$CC8-BW8)),2)</f>
      </c>
      <c r="AH8" s="14">
        <f>ROUND(ROUND(AI7*100,0)*ROUND(AH$3*100000,0)/1200000,0)/100</f>
      </c>
      <c r="AI8" s="14">
        <f>ROUND(AI7+AH8-AG8,2)</f>
      </c>
      <c r="AJ8" s="14">
        <f>ROUND(BJ8+MIN(AL7+AK8-BJ8,MAX(0,$CC8-BX8)),2)</f>
      </c>
      <c r="AK8" s="14">
        <f>ROUND(ROUND(AL7*100,0)*ROUND(AK$3*100000,0)/1200000,0)/100</f>
      </c>
      <c r="AL8" s="14">
        <f>ROUND(AL7+AK8-AJ8,2)</f>
      </c>
      <c r="AM8" s="14">
        <f>ROUND(BK8+MIN(AO7+AN8-BK8,MAX(0,$CC8-BY8)),2)</f>
      </c>
      <c r="AN8" s="14">
        <f>ROUND(ROUND(AO7*100,0)*ROUND(AN$3*100000,0)/1200000,0)/100</f>
      </c>
      <c r="AO8" s="14">
        <f>ROUND(AO7+AN8-AM8,2)</f>
      </c>
      <c r="AP8" s="14">
        <f>ROUND(BL8+MIN(AR7+AQ8-BL8,MAX(0,$CC8-BZ8)),2)</f>
      </c>
      <c r="AQ8" s="14">
        <f>ROUND(ROUND(AR7*100,0)*ROUND(AQ$3*100000,0)/1200000,0)/100</f>
      </c>
      <c r="AR8" s="14">
        <f>ROUND(AR7+AQ8-AP8,2)</f>
      </c>
      <c r="AS8" s="14">
        <f>ROUND(BM8+MIN(AU7+AT8-BM8,MAX(0,$CC8-CA8)),2)</f>
      </c>
      <c r="AT8" s="14">
        <f>ROUND(ROUND(AU7*100,0)*ROUND(AT$3*100000,0)/1200000,0)/100</f>
      </c>
      <c r="AU8" s="14">
        <f>ROUND(AU7+AT8-AS8,2)</f>
      </c>
      <c r="AV8" s="11">
        <f>SUMIF($C$4:$AU$4,"Payment",C8:AU8)</f>
      </c>
      <c r="AW8" s="11">
        <f>SUMIF($C$4:$AU$4,"Interest",C8:AU8)</f>
      </c>
      <c r="AX8" s="11">
        <f>ROUND(SUMIF($C$4:$AU$4,"Balance",C8:AU8),2)</f>
      </c>
      <c r="AY8">
        <f>MIN(E7+D8,C$3)</f>
      </c>
      <c r="AZ8">
        <f>MIN(H7+G8,F$3)</f>
      </c>
      <c r="BA8">
        <f>MIN(K7+J8,I$3)</f>
      </c>
      <c r="BB8">
        <f>MIN(N7+M8,L$3)</f>
      </c>
      <c r="BC8">
        <f>MIN(Q7+P8,O$3)</f>
      </c>
      <c r="BD8">
        <f>MIN(T7+S8,R$3)</f>
      </c>
      <c r="BE8">
        <f>MIN(W7+V8,U$3)</f>
      </c>
      <c r="BF8">
        <f>MIN(Z7+Y8,X$3)</f>
      </c>
      <c r="BG8">
        <f>MIN(AC7+AB8,AA$3)</f>
      </c>
      <c r="BH8">
        <f>MIN(AF7+AE8,AD$3)</f>
      </c>
      <c r="BI8">
        <f>MIN(AI7+AH8,AG$3)</f>
      </c>
      <c r="BJ8">
        <f>MIN(AL7+AK8,AJ$3)</f>
      </c>
      <c r="BK8">
        <f>MIN(AO7+AN8,AM$3)</f>
      </c>
      <c r="BL8">
        <f>MIN(AR7+AQ8,AP$3)</f>
      </c>
      <c r="BM8">
        <f>MIN(AU7+AT8,AS$3)</f>
      </c>
      <c r="BN8">
        <f>E7+D8-AY8</f>
      </c>
      <c r="BO8">
        <f>BN8+H7+G8-AZ8</f>
      </c>
      <c r="BP8">
        <f>BO8+K7+J8-BA8</f>
      </c>
      <c r="BQ8">
        <f>BP8+N7+M8-BB8</f>
      </c>
      <c r="BR8">
        <f>BQ8+Q7+P8-BC8</f>
      </c>
      <c r="BS8">
        <f>BR8+T7+S8-BD8</f>
      </c>
      <c r="BT8">
        <f>BS8+W7+V8-BE8</f>
      </c>
      <c r="BU8">
        <f>BT8+Z7+Y8-BF8</f>
      </c>
      <c r="BV8">
        <f>BU8+AC7+AB8-BG8</f>
      </c>
      <c r="BW8">
        <f>BV8+AF7+AE8-BH8</f>
      </c>
      <c r="BX8">
        <f>BW8+AI7+AH8-BI8</f>
      </c>
      <c r="BY8">
        <f>BX8+AL7+AK8-BJ8</f>
      </c>
      <c r="BZ8">
        <f>BY8+AO7+AN8-BK8</f>
      </c>
      <c r="CA8">
        <f>BZ8+AR7+AQ8-BL8</f>
      </c>
      <c r="CB8">
        <f>CA8+AU7+AT8-BM8</f>
      </c>
      <c r="CC8">
        <f>MAX(0,Plan!$B$6-SUM(AY8:BM8))</f>
      </c>
    </row>
    <row r="9" spans="1:81" x14ac:dyDescent="0.25">
      <c r="A9">
        <v>4</v>
      </c>
      <c r="B9" s="22">
        <f>EDATE(Plan!$B$5,A9-1)</f>
      </c>
      <c r="C9" s="14">
        <f>ROUND(AY9+MIN(E8+D9-AY9,$CC9),2)</f>
      </c>
      <c r="D9" s="14">
        <f>ROUND(ROUND(E8*100,0)*ROUND(D$3*100000,0)/1200000,0)/100</f>
      </c>
      <c r="E9" s="14">
        <f>ROUND(E8+D9-C9,2)</f>
      </c>
      <c r="F9" s="14">
        <f>ROUND(AZ9+MIN(H8+G9-AZ9,MAX(0,$CC9-BN9)),2)</f>
      </c>
      <c r="G9" s="14">
        <f>ROUND(ROUND(H8*100,0)*ROUND(G$3*100000,0)/1200000,0)/100</f>
      </c>
      <c r="H9" s="14">
        <f>ROUND(H8+G9-F9,2)</f>
      </c>
      <c r="I9" s="14">
        <f>ROUND(BA9+MIN(K8+J9-BA9,MAX(0,$CC9-BO9)),2)</f>
      </c>
      <c r="J9" s="14">
        <f>ROUND(ROUND(K8*100,0)*ROUND(J$3*100000,0)/1200000,0)/100</f>
      </c>
      <c r="K9" s="14">
        <f>ROUND(K8+J9-I9,2)</f>
      </c>
      <c r="L9" s="14">
        <f>ROUND(BB9+MIN(N8+M9-BB9,MAX(0,$CC9-BP9)),2)</f>
      </c>
      <c r="M9" s="14">
        <f>ROUND(ROUND(N8*100,0)*ROUND(M$3*100000,0)/1200000,0)/100</f>
      </c>
      <c r="N9" s="14">
        <f>ROUND(N8+M9-L9,2)</f>
      </c>
      <c r="O9" s="14">
        <f>ROUND(BC9+MIN(Q8+P9-BC9,MAX(0,$CC9-BQ9)),2)</f>
      </c>
      <c r="P9" s="14">
        <f>ROUND(ROUND(Q8*100,0)*ROUND(P$3*100000,0)/1200000,0)/100</f>
      </c>
      <c r="Q9" s="14">
        <f>ROUND(Q8+P9-O9,2)</f>
      </c>
      <c r="R9" s="14">
        <f>ROUND(BD9+MIN(T8+S9-BD9,MAX(0,$CC9-BR9)),2)</f>
      </c>
      <c r="S9" s="14">
        <f>ROUND(ROUND(T8*100,0)*ROUND(S$3*100000,0)/1200000,0)/100</f>
      </c>
      <c r="T9" s="14">
        <f>ROUND(T8+S9-R9,2)</f>
      </c>
      <c r="U9" s="14">
        <f>ROUND(BE9+MIN(W8+V9-BE9,MAX(0,$CC9-BS9)),2)</f>
      </c>
      <c r="V9" s="14">
        <f>ROUND(ROUND(W8*100,0)*ROUND(V$3*100000,0)/1200000,0)/100</f>
      </c>
      <c r="W9" s="14">
        <f>ROUND(W8+V9-U9,2)</f>
      </c>
      <c r="X9" s="14">
        <f>ROUND(BF9+MIN(Z8+Y9-BF9,MAX(0,$CC9-BT9)),2)</f>
      </c>
      <c r="Y9" s="14">
        <f>ROUND(ROUND(Z8*100,0)*ROUND(Y$3*100000,0)/1200000,0)/100</f>
      </c>
      <c r="Z9" s="14">
        <f>ROUND(Z8+Y9-X9,2)</f>
      </c>
      <c r="AA9" s="14">
        <f>ROUND(BG9+MIN(AC8+AB9-BG9,MAX(0,$CC9-BU9)),2)</f>
      </c>
      <c r="AB9" s="14">
        <f>ROUND(ROUND(AC8*100,0)*ROUND(AB$3*100000,0)/1200000,0)/100</f>
      </c>
      <c r="AC9" s="14">
        <f>ROUND(AC8+AB9-AA9,2)</f>
      </c>
      <c r="AD9" s="14">
        <f>ROUND(BH9+MIN(AF8+AE9-BH9,MAX(0,$CC9-BV9)),2)</f>
      </c>
      <c r="AE9" s="14">
        <f>ROUND(ROUND(AF8*100,0)*ROUND(AE$3*100000,0)/1200000,0)/100</f>
      </c>
      <c r="AF9" s="14">
        <f>ROUND(AF8+AE9-AD9,2)</f>
      </c>
      <c r="AG9" s="14">
        <f>ROUND(BI9+MIN(AI8+AH9-BI9,MAX(0,$CC9-BW9)),2)</f>
      </c>
      <c r="AH9" s="14">
        <f>ROUND(ROUND(AI8*100,0)*ROUND(AH$3*100000,0)/1200000,0)/100</f>
      </c>
      <c r="AI9" s="14">
        <f>ROUND(AI8+AH9-AG9,2)</f>
      </c>
      <c r="AJ9" s="14">
        <f>ROUND(BJ9+MIN(AL8+AK9-BJ9,MAX(0,$CC9-BX9)),2)</f>
      </c>
      <c r="AK9" s="14">
        <f>ROUND(ROUND(AL8*100,0)*ROUND(AK$3*100000,0)/1200000,0)/100</f>
      </c>
      <c r="AL9" s="14">
        <f>ROUND(AL8+AK9-AJ9,2)</f>
      </c>
      <c r="AM9" s="14">
        <f>ROUND(BK9+MIN(AO8+AN9-BK9,MAX(0,$CC9-BY9)),2)</f>
      </c>
      <c r="AN9" s="14">
        <f>ROUND(ROUND(AO8*100,0)*ROUND(AN$3*100000,0)/1200000,0)/100</f>
      </c>
      <c r="AO9" s="14">
        <f>ROUND(AO8+AN9-AM9,2)</f>
      </c>
      <c r="AP9" s="14">
        <f>ROUND(BL9+MIN(AR8+AQ9-BL9,MAX(0,$CC9-BZ9)),2)</f>
      </c>
      <c r="AQ9" s="14">
        <f>ROUND(ROUND(AR8*100,0)*ROUND(AQ$3*100000,0)/1200000,0)/100</f>
      </c>
      <c r="AR9" s="14">
        <f>ROUND(AR8+AQ9-AP9,2)</f>
      </c>
      <c r="AS9" s="14">
        <f>ROUND(BM9+MIN(AU8+AT9-BM9,MAX(0,$CC9-CA9)),2)</f>
      </c>
      <c r="AT9" s="14">
        <f>ROUND(ROUND(AU8*100,0)*ROUND(AT$3*100000,0)/1200000,0)/100</f>
      </c>
      <c r="AU9" s="14">
        <f>ROUND(AU8+AT9-AS9,2)</f>
      </c>
      <c r="AV9" s="11">
        <f>SUMIF($C$4:$AU$4,"Payment",C9:AU9)</f>
      </c>
      <c r="AW9" s="11">
        <f>SUMIF($C$4:$AU$4,"Interest",C9:AU9)</f>
      </c>
      <c r="AX9" s="11">
        <f>ROUND(SUMIF($C$4:$AU$4,"Balance",C9:AU9),2)</f>
      </c>
      <c r="AY9">
        <f>MIN(E8+D9,C$3)</f>
      </c>
      <c r="AZ9">
        <f>MIN(H8+G9,F$3)</f>
      </c>
      <c r="BA9">
        <f>MIN(K8+J9,I$3)</f>
      </c>
      <c r="BB9">
        <f>MIN(N8+M9,L$3)</f>
      </c>
      <c r="BC9">
        <f>MIN(Q8+P9,O$3)</f>
      </c>
      <c r="BD9">
        <f>MIN(T8+S9,R$3)</f>
      </c>
      <c r="BE9">
        <f>MIN(W8+V9,U$3)</f>
      </c>
      <c r="BF9">
        <f>MIN(Z8+Y9,X$3)</f>
      </c>
      <c r="BG9">
        <f>MIN(AC8+AB9,AA$3)</f>
      </c>
      <c r="BH9">
        <f>MIN(AF8+AE9,AD$3)</f>
      </c>
      <c r="BI9">
        <f>MIN(AI8+AH9,AG$3)</f>
      </c>
      <c r="BJ9">
        <f>MIN(AL8+AK9,AJ$3)</f>
      </c>
      <c r="BK9">
        <f>MIN(AO8+AN9,AM$3)</f>
      </c>
      <c r="BL9">
        <f>MIN(AR8+AQ9,AP$3)</f>
      </c>
      <c r="BM9">
        <f>MIN(AU8+AT9,AS$3)</f>
      </c>
      <c r="BN9">
        <f>E8+D9-AY9</f>
      </c>
      <c r="BO9">
        <f>BN9+H8+G9-AZ9</f>
      </c>
      <c r="BP9">
        <f>BO9+K8+J9-BA9</f>
      </c>
      <c r="BQ9">
        <f>BP9+N8+M9-BB9</f>
      </c>
      <c r="BR9">
        <f>BQ9+Q8+P9-BC9</f>
      </c>
      <c r="BS9">
        <f>BR9+T8+S9-BD9</f>
      </c>
      <c r="BT9">
        <f>BS9+W8+V9-BE9</f>
      </c>
      <c r="BU9">
        <f>BT9+Z8+Y9-BF9</f>
      </c>
      <c r="BV9">
        <f>BU9+AC8+AB9-BG9</f>
      </c>
      <c r="BW9">
        <f>BV9+AF8+AE9-BH9</f>
      </c>
      <c r="BX9">
        <f>BW9+AI8+AH9-BI9</f>
      </c>
      <c r="BY9">
        <f>BX9+AL8+AK9-BJ9</f>
      </c>
      <c r="BZ9">
        <f>BY9+AO8+AN9-BK9</f>
      </c>
      <c r="CA9">
        <f>BZ9+AR8+AQ9-BL9</f>
      </c>
      <c r="CB9">
        <f>CA9+AU8+AT9-BM9</f>
      </c>
      <c r="CC9">
        <f>MAX(0,Plan!$B$6-SUM(AY9:BM9))</f>
      </c>
    </row>
    <row r="10" spans="1:81" x14ac:dyDescent="0.25">
      <c r="A10">
        <v>5</v>
      </c>
      <c r="B10" s="22">
        <f>EDATE(Plan!$B$5,A10-1)</f>
      </c>
      <c r="C10" s="14">
        <f>ROUND(AY10+MIN(E9+D10-AY10,$CC10),2)</f>
      </c>
      <c r="D10" s="14">
        <f>ROUND(ROUND(E9*100,0)*ROUND(D$3*100000,0)/1200000,0)/100</f>
      </c>
      <c r="E10" s="14">
        <f>ROUND(E9+D10-C10,2)</f>
      </c>
      <c r="F10" s="14">
        <f>ROUND(AZ10+MIN(H9+G10-AZ10,MAX(0,$CC10-BN10)),2)</f>
      </c>
      <c r="G10" s="14">
        <f>ROUND(ROUND(H9*100,0)*ROUND(G$3*100000,0)/1200000,0)/100</f>
      </c>
      <c r="H10" s="14">
        <f>ROUND(H9+G10-F10,2)</f>
      </c>
      <c r="I10" s="14">
        <f>ROUND(BA10+MIN(K9+J10-BA10,MAX(0,$CC10-BO10)),2)</f>
      </c>
      <c r="J10" s="14">
        <f>ROUND(ROUND(K9*100,0)*ROUND(J$3*100000,0)/1200000,0)/100</f>
      </c>
      <c r="K10" s="14">
        <f>ROUND(K9+J10-I10,2)</f>
      </c>
      <c r="L10" s="14">
        <f>ROUND(BB10+MIN(N9+M10-BB10,MAX(0,$CC10-BP10)),2)</f>
      </c>
      <c r="M10" s="14">
        <f>ROUND(ROUND(N9*100,0)*ROUND(M$3*100000,0)/1200000,0)/100</f>
      </c>
      <c r="N10" s="14">
        <f>ROUND(N9+M10-L10,2)</f>
      </c>
      <c r="O10" s="14">
        <f>ROUND(BC10+MIN(Q9+P10-BC10,MAX(0,$CC10-BQ10)),2)</f>
      </c>
      <c r="P10" s="14">
        <f>ROUND(ROUND(Q9*100,0)*ROUND(P$3*100000,0)/1200000,0)/100</f>
      </c>
      <c r="Q10" s="14">
        <f>ROUND(Q9+P10-O10,2)</f>
      </c>
      <c r="R10" s="14">
        <f>ROUND(BD10+MIN(T9+S10-BD10,MAX(0,$CC10-BR10)),2)</f>
      </c>
      <c r="S10" s="14">
        <f>ROUND(ROUND(T9*100,0)*ROUND(S$3*100000,0)/1200000,0)/100</f>
      </c>
      <c r="T10" s="14">
        <f>ROUND(T9+S10-R10,2)</f>
      </c>
      <c r="U10" s="14">
        <f>ROUND(BE10+MIN(W9+V10-BE10,MAX(0,$CC10-BS10)),2)</f>
      </c>
      <c r="V10" s="14">
        <f>ROUND(ROUND(W9*100,0)*ROUND(V$3*100000,0)/1200000,0)/100</f>
      </c>
      <c r="W10" s="14">
        <f>ROUND(W9+V10-U10,2)</f>
      </c>
      <c r="X10" s="14">
        <f>ROUND(BF10+MIN(Z9+Y10-BF10,MAX(0,$CC10-BT10)),2)</f>
      </c>
      <c r="Y10" s="14">
        <f>ROUND(ROUND(Z9*100,0)*ROUND(Y$3*100000,0)/1200000,0)/100</f>
      </c>
      <c r="Z10" s="14">
        <f>ROUND(Z9+Y10-X10,2)</f>
      </c>
      <c r="AA10" s="14">
        <f>ROUND(BG10+MIN(AC9+AB10-BG10,MAX(0,$CC10-BU10)),2)</f>
      </c>
      <c r="AB10" s="14">
        <f>ROUND(ROUND(AC9*100,0)*ROUND(AB$3*100000,0)/1200000,0)/100</f>
      </c>
      <c r="AC10" s="14">
        <f>ROUND(AC9+AB10-AA10,2)</f>
      </c>
      <c r="AD10" s="14">
        <f>ROUND(BH10+MIN(AF9+AE10-BH10,MAX(0,$CC10-BV10)),2)</f>
      </c>
      <c r="AE10" s="14">
        <f>ROUND(ROUND(AF9*100,0)*ROUND(AE$3*100000,0)/1200000,0)/100</f>
      </c>
      <c r="AF10" s="14">
        <f>ROUND(AF9+AE10-AD10,2)</f>
      </c>
      <c r="AG10" s="14">
        <f>ROUND(BI10+MIN(AI9+AH10-BI10,MAX(0,$CC10-BW10)),2)</f>
      </c>
      <c r="AH10" s="14">
        <f>ROUND(ROUND(AI9*100,0)*ROUND(AH$3*100000,0)/1200000,0)/100</f>
      </c>
      <c r="AI10" s="14">
        <f>ROUND(AI9+AH10-AG10,2)</f>
      </c>
      <c r="AJ10" s="14">
        <f>ROUND(BJ10+MIN(AL9+AK10-BJ10,MAX(0,$CC10-BX10)),2)</f>
      </c>
      <c r="AK10" s="14">
        <f>ROUND(ROUND(AL9*100,0)*ROUND(AK$3*100000,0)/1200000,0)/100</f>
      </c>
      <c r="AL10" s="14">
        <f>ROUND(AL9+AK10-AJ10,2)</f>
      </c>
      <c r="AM10" s="14">
        <f>ROUND(BK10+MIN(AO9+AN10-BK10,MAX(0,$CC10-BY10)),2)</f>
      </c>
      <c r="AN10" s="14">
        <f>ROUND(ROUND(AO9*100,0)*ROUND(AN$3*100000,0)/1200000,0)/100</f>
      </c>
      <c r="AO10" s="14">
        <f>ROUND(AO9+AN10-AM10,2)</f>
      </c>
      <c r="AP10" s="14">
        <f>ROUND(BL10+MIN(AR9+AQ10-BL10,MAX(0,$CC10-BZ10)),2)</f>
      </c>
      <c r="AQ10" s="14">
        <f>ROUND(ROUND(AR9*100,0)*ROUND(AQ$3*100000,0)/1200000,0)/100</f>
      </c>
      <c r="AR10" s="14">
        <f>ROUND(AR9+AQ10-AP10,2)</f>
      </c>
      <c r="AS10" s="14">
        <f>ROUND(BM10+MIN(AU9+AT10-BM10,MAX(0,$CC10-CA10)),2)</f>
      </c>
      <c r="AT10" s="14">
        <f>ROUND(ROUND(AU9*100,0)*ROUND(AT$3*100000,0)/1200000,0)/100</f>
      </c>
      <c r="AU10" s="14">
        <f>ROUND(AU9+AT10-AS10,2)</f>
      </c>
      <c r="AV10" s="11">
        <f>SUMIF($C$4:$AU$4,"Payment",C10:AU10)</f>
      </c>
      <c r="AW10" s="11">
        <f>SUMIF($C$4:$AU$4,"Interest",C10:AU10)</f>
      </c>
      <c r="AX10" s="11">
        <f>ROUND(SUMIF($C$4:$AU$4,"Balance",C10:AU10),2)</f>
      </c>
      <c r="AY10">
        <f>MIN(E9+D10,C$3)</f>
      </c>
      <c r="AZ10">
        <f>MIN(H9+G10,F$3)</f>
      </c>
      <c r="BA10">
        <f>MIN(K9+J10,I$3)</f>
      </c>
      <c r="BB10">
        <f>MIN(N9+M10,L$3)</f>
      </c>
      <c r="BC10">
        <f>MIN(Q9+P10,O$3)</f>
      </c>
      <c r="BD10">
        <f>MIN(T9+S10,R$3)</f>
      </c>
      <c r="BE10">
        <f>MIN(W9+V10,U$3)</f>
      </c>
      <c r="BF10">
        <f>MIN(Z9+Y10,X$3)</f>
      </c>
      <c r="BG10">
        <f>MIN(AC9+AB10,AA$3)</f>
      </c>
      <c r="BH10">
        <f>MIN(AF9+AE10,AD$3)</f>
      </c>
      <c r="BI10">
        <f>MIN(AI9+AH10,AG$3)</f>
      </c>
      <c r="BJ10">
        <f>MIN(AL9+AK10,AJ$3)</f>
      </c>
      <c r="BK10">
        <f>MIN(AO9+AN10,AM$3)</f>
      </c>
      <c r="BL10">
        <f>MIN(AR9+AQ10,AP$3)</f>
      </c>
      <c r="BM10">
        <f>MIN(AU9+AT10,AS$3)</f>
      </c>
      <c r="BN10">
        <f>E9+D10-AY10</f>
      </c>
      <c r="BO10">
        <f>BN10+H9+G10-AZ10</f>
      </c>
      <c r="BP10">
        <f>BO10+K9+J10-BA10</f>
      </c>
      <c r="BQ10">
        <f>BP10+N9+M10-BB10</f>
      </c>
      <c r="BR10">
        <f>BQ10+Q9+P10-BC10</f>
      </c>
      <c r="BS10">
        <f>BR10+T9+S10-BD10</f>
      </c>
      <c r="BT10">
        <f>BS10+W9+V10-BE10</f>
      </c>
      <c r="BU10">
        <f>BT10+Z9+Y10-BF10</f>
      </c>
      <c r="BV10">
        <f>BU10+AC9+AB10-BG10</f>
      </c>
      <c r="BW10">
        <f>BV10+AF9+AE10-BH10</f>
      </c>
      <c r="BX10">
        <f>BW10+AI9+AH10-BI10</f>
      </c>
      <c r="BY10">
        <f>BX10+AL9+AK10-BJ10</f>
      </c>
      <c r="BZ10">
        <f>BY10+AO9+AN10-BK10</f>
      </c>
      <c r="CA10">
        <f>BZ10+AR9+AQ10-BL10</f>
      </c>
      <c r="CB10">
        <f>CA10+AU9+AT10-BM10</f>
      </c>
      <c r="CC10">
        <f>MAX(0,Plan!$B$6-SUM(AY10:BM10))</f>
      </c>
    </row>
    <row r="11" spans="1:81" x14ac:dyDescent="0.25">
      <c r="A11">
        <v>6</v>
      </c>
      <c r="B11" s="22">
        <f>EDATE(Plan!$B$5,A11-1)</f>
      </c>
      <c r="C11" s="14">
        <f>ROUND(AY11+MIN(E10+D11-AY11,$CC11),2)</f>
      </c>
      <c r="D11" s="14">
        <f>ROUND(ROUND(E10*100,0)*ROUND(D$3*100000,0)/1200000,0)/100</f>
      </c>
      <c r="E11" s="14">
        <f>ROUND(E10+D11-C11,2)</f>
      </c>
      <c r="F11" s="14">
        <f>ROUND(AZ11+MIN(H10+G11-AZ11,MAX(0,$CC11-BN11)),2)</f>
      </c>
      <c r="G11" s="14">
        <f>ROUND(ROUND(H10*100,0)*ROUND(G$3*100000,0)/1200000,0)/100</f>
      </c>
      <c r="H11" s="14">
        <f>ROUND(H10+G11-F11,2)</f>
      </c>
      <c r="I11" s="14">
        <f>ROUND(BA11+MIN(K10+J11-BA11,MAX(0,$CC11-BO11)),2)</f>
      </c>
      <c r="J11" s="14">
        <f>ROUND(ROUND(K10*100,0)*ROUND(J$3*100000,0)/1200000,0)/100</f>
      </c>
      <c r="K11" s="14">
        <f>ROUND(K10+J11-I11,2)</f>
      </c>
      <c r="L11" s="14">
        <f>ROUND(BB11+MIN(N10+M11-BB11,MAX(0,$CC11-BP11)),2)</f>
      </c>
      <c r="M11" s="14">
        <f>ROUND(ROUND(N10*100,0)*ROUND(M$3*100000,0)/1200000,0)/100</f>
      </c>
      <c r="N11" s="14">
        <f>ROUND(N10+M11-L11,2)</f>
      </c>
      <c r="O11" s="14">
        <f>ROUND(BC11+MIN(Q10+P11-BC11,MAX(0,$CC11-BQ11)),2)</f>
      </c>
      <c r="P11" s="14">
        <f>ROUND(ROUND(Q10*100,0)*ROUND(P$3*100000,0)/1200000,0)/100</f>
      </c>
      <c r="Q11" s="14">
        <f>ROUND(Q10+P11-O11,2)</f>
      </c>
      <c r="R11" s="14">
        <f>ROUND(BD11+MIN(T10+S11-BD11,MAX(0,$CC11-BR11)),2)</f>
      </c>
      <c r="S11" s="14">
        <f>ROUND(ROUND(T10*100,0)*ROUND(S$3*100000,0)/1200000,0)/100</f>
      </c>
      <c r="T11" s="14">
        <f>ROUND(T10+S11-R11,2)</f>
      </c>
      <c r="U11" s="14">
        <f>ROUND(BE11+MIN(W10+V11-BE11,MAX(0,$CC11-BS11)),2)</f>
      </c>
      <c r="V11" s="14">
        <f>ROUND(ROUND(W10*100,0)*ROUND(V$3*100000,0)/1200000,0)/100</f>
      </c>
      <c r="W11" s="14">
        <f>ROUND(W10+V11-U11,2)</f>
      </c>
      <c r="X11" s="14">
        <f>ROUND(BF11+MIN(Z10+Y11-BF11,MAX(0,$CC11-BT11)),2)</f>
      </c>
      <c r="Y11" s="14">
        <f>ROUND(ROUND(Z10*100,0)*ROUND(Y$3*100000,0)/1200000,0)/100</f>
      </c>
      <c r="Z11" s="14">
        <f>ROUND(Z10+Y11-X11,2)</f>
      </c>
      <c r="AA11" s="14">
        <f>ROUND(BG11+MIN(AC10+AB11-BG11,MAX(0,$CC11-BU11)),2)</f>
      </c>
      <c r="AB11" s="14">
        <f>ROUND(ROUND(AC10*100,0)*ROUND(AB$3*100000,0)/1200000,0)/100</f>
      </c>
      <c r="AC11" s="14">
        <f>ROUND(AC10+AB11-AA11,2)</f>
      </c>
      <c r="AD11" s="14">
        <f>ROUND(BH11+MIN(AF10+AE11-BH11,MAX(0,$CC11-BV11)),2)</f>
      </c>
      <c r="AE11" s="14">
        <f>ROUND(ROUND(AF10*100,0)*ROUND(AE$3*100000,0)/1200000,0)/100</f>
      </c>
      <c r="AF11" s="14">
        <f>ROUND(AF10+AE11-AD11,2)</f>
      </c>
      <c r="AG11" s="14">
        <f>ROUND(BI11+MIN(AI10+AH11-BI11,MAX(0,$CC11-BW11)),2)</f>
      </c>
      <c r="AH11" s="14">
        <f>ROUND(ROUND(AI10*100,0)*ROUND(AH$3*100000,0)/1200000,0)/100</f>
      </c>
      <c r="AI11" s="14">
        <f>ROUND(AI10+AH11-AG11,2)</f>
      </c>
      <c r="AJ11" s="14">
        <f>ROUND(BJ11+MIN(AL10+AK11-BJ11,MAX(0,$CC11-BX11)),2)</f>
      </c>
      <c r="AK11" s="14">
        <f>ROUND(ROUND(AL10*100,0)*ROUND(AK$3*100000,0)/1200000,0)/100</f>
      </c>
      <c r="AL11" s="14">
        <f>ROUND(AL10+AK11-AJ11,2)</f>
      </c>
      <c r="AM11" s="14">
        <f>ROUND(BK11+MIN(AO10+AN11-BK11,MAX(0,$CC11-BY11)),2)</f>
      </c>
      <c r="AN11" s="14">
        <f>ROUND(ROUND(AO10*100,0)*ROUND(AN$3*100000,0)/1200000,0)/100</f>
      </c>
      <c r="AO11" s="14">
        <f>ROUND(AO10+AN11-AM11,2)</f>
      </c>
      <c r="AP11" s="14">
        <f>ROUND(BL11+MIN(AR10+AQ11-BL11,MAX(0,$CC11-BZ11)),2)</f>
      </c>
      <c r="AQ11" s="14">
        <f>ROUND(ROUND(AR10*100,0)*ROUND(AQ$3*100000,0)/1200000,0)/100</f>
      </c>
      <c r="AR11" s="14">
        <f>ROUND(AR10+AQ11-AP11,2)</f>
      </c>
      <c r="AS11" s="14">
        <f>ROUND(BM11+MIN(AU10+AT11-BM11,MAX(0,$CC11-CA11)),2)</f>
      </c>
      <c r="AT11" s="14">
        <f>ROUND(ROUND(AU10*100,0)*ROUND(AT$3*100000,0)/1200000,0)/100</f>
      </c>
      <c r="AU11" s="14">
        <f>ROUND(AU10+AT11-AS11,2)</f>
      </c>
      <c r="AV11" s="11">
        <f>SUMIF($C$4:$AU$4,"Payment",C11:AU11)</f>
      </c>
      <c r="AW11" s="11">
        <f>SUMIF($C$4:$AU$4,"Interest",C11:AU11)</f>
      </c>
      <c r="AX11" s="11">
        <f>ROUND(SUMIF($C$4:$AU$4,"Balance",C11:AU11),2)</f>
      </c>
      <c r="AY11">
        <f>MIN(E10+D11,C$3)</f>
      </c>
      <c r="AZ11">
        <f>MIN(H10+G11,F$3)</f>
      </c>
      <c r="BA11">
        <f>MIN(K10+J11,I$3)</f>
      </c>
      <c r="BB11">
        <f>MIN(N10+M11,L$3)</f>
      </c>
      <c r="BC11">
        <f>MIN(Q10+P11,O$3)</f>
      </c>
      <c r="BD11">
        <f>MIN(T10+S11,R$3)</f>
      </c>
      <c r="BE11">
        <f>MIN(W10+V11,U$3)</f>
      </c>
      <c r="BF11">
        <f>MIN(Z10+Y11,X$3)</f>
      </c>
      <c r="BG11">
        <f>MIN(AC10+AB11,AA$3)</f>
      </c>
      <c r="BH11">
        <f>MIN(AF10+AE11,AD$3)</f>
      </c>
      <c r="BI11">
        <f>MIN(AI10+AH11,AG$3)</f>
      </c>
      <c r="BJ11">
        <f>MIN(AL10+AK11,AJ$3)</f>
      </c>
      <c r="BK11">
        <f>MIN(AO10+AN11,AM$3)</f>
      </c>
      <c r="BL11">
        <f>MIN(AR10+AQ11,AP$3)</f>
      </c>
      <c r="BM11">
        <f>MIN(AU10+AT11,AS$3)</f>
      </c>
      <c r="BN11">
        <f>E10+D11-AY11</f>
      </c>
      <c r="BO11">
        <f>BN11+H10+G11-AZ11</f>
      </c>
      <c r="BP11">
        <f>BO11+K10+J11-BA11</f>
      </c>
      <c r="BQ11">
        <f>BP11+N10+M11-BB11</f>
      </c>
      <c r="BR11">
        <f>BQ11+Q10+P11-BC11</f>
      </c>
      <c r="BS11">
        <f>BR11+T10+S11-BD11</f>
      </c>
      <c r="BT11">
        <f>BS11+W10+V11-BE11</f>
      </c>
      <c r="BU11">
        <f>BT11+Z10+Y11-BF11</f>
      </c>
      <c r="BV11">
        <f>BU11+AC10+AB11-BG11</f>
      </c>
      <c r="BW11">
        <f>BV11+AF10+AE11-BH11</f>
      </c>
      <c r="BX11">
        <f>BW11+AI10+AH11-BI11</f>
      </c>
      <c r="BY11">
        <f>BX11+AL10+AK11-BJ11</f>
      </c>
      <c r="BZ11">
        <f>BY11+AO10+AN11-BK11</f>
      </c>
      <c r="CA11">
        <f>BZ11+AR10+AQ11-BL11</f>
      </c>
      <c r="CB11">
        <f>CA11+AU10+AT11-BM11</f>
      </c>
      <c r="CC11">
        <f>MAX(0,Plan!$B$6-SUM(AY11:BM11))</f>
      </c>
    </row>
    <row r="12" spans="1:81" x14ac:dyDescent="0.25">
      <c r="A12">
        <v>7</v>
      </c>
      <c r="B12" s="22">
        <f>EDATE(Plan!$B$5,A12-1)</f>
      </c>
      <c r="C12" s="14">
        <f>ROUND(AY12+MIN(E11+D12-AY12,$CC12),2)</f>
      </c>
      <c r="D12" s="14">
        <f>ROUND(ROUND(E11*100,0)*ROUND(D$3*100000,0)/1200000,0)/100</f>
      </c>
      <c r="E12" s="14">
        <f>ROUND(E11+D12-C12,2)</f>
      </c>
      <c r="F12" s="14">
        <f>ROUND(AZ12+MIN(H11+G12-AZ12,MAX(0,$CC12-BN12)),2)</f>
      </c>
      <c r="G12" s="14">
        <f>ROUND(ROUND(H11*100,0)*ROUND(G$3*100000,0)/1200000,0)/100</f>
      </c>
      <c r="H12" s="14">
        <f>ROUND(H11+G12-F12,2)</f>
      </c>
      <c r="I12" s="14">
        <f>ROUND(BA12+MIN(K11+J12-BA12,MAX(0,$CC12-BO12)),2)</f>
      </c>
      <c r="J12" s="14">
        <f>ROUND(ROUND(K11*100,0)*ROUND(J$3*100000,0)/1200000,0)/100</f>
      </c>
      <c r="K12" s="14">
        <f>ROUND(K11+J12-I12,2)</f>
      </c>
      <c r="L12" s="14">
        <f>ROUND(BB12+MIN(N11+M12-BB12,MAX(0,$CC12-BP12)),2)</f>
      </c>
      <c r="M12" s="14">
        <f>ROUND(ROUND(N11*100,0)*ROUND(M$3*100000,0)/1200000,0)/100</f>
      </c>
      <c r="N12" s="14">
        <f>ROUND(N11+M12-L12,2)</f>
      </c>
      <c r="O12" s="14">
        <f>ROUND(BC12+MIN(Q11+P12-BC12,MAX(0,$CC12-BQ12)),2)</f>
      </c>
      <c r="P12" s="14">
        <f>ROUND(ROUND(Q11*100,0)*ROUND(P$3*100000,0)/1200000,0)/100</f>
      </c>
      <c r="Q12" s="14">
        <f>ROUND(Q11+P12-O12,2)</f>
      </c>
      <c r="R12" s="14">
        <f>ROUND(BD12+MIN(T11+S12-BD12,MAX(0,$CC12-BR12)),2)</f>
      </c>
      <c r="S12" s="14">
        <f>ROUND(ROUND(T11*100,0)*ROUND(S$3*100000,0)/1200000,0)/100</f>
      </c>
      <c r="T12" s="14">
        <f>ROUND(T11+S12-R12,2)</f>
      </c>
      <c r="U12" s="14">
        <f>ROUND(BE12+MIN(W11+V12-BE12,MAX(0,$CC12-BS12)),2)</f>
      </c>
      <c r="V12" s="14">
        <f>ROUND(ROUND(W11*100,0)*ROUND(V$3*100000,0)/1200000,0)/100</f>
      </c>
      <c r="W12" s="14">
        <f>ROUND(W11+V12-U12,2)</f>
      </c>
      <c r="X12" s="14">
        <f>ROUND(BF12+MIN(Z11+Y12-BF12,MAX(0,$CC12-BT12)),2)</f>
      </c>
      <c r="Y12" s="14">
        <f>ROUND(ROUND(Z11*100,0)*ROUND(Y$3*100000,0)/1200000,0)/100</f>
      </c>
      <c r="Z12" s="14">
        <f>ROUND(Z11+Y12-X12,2)</f>
      </c>
      <c r="AA12" s="14">
        <f>ROUND(BG12+MIN(AC11+AB12-BG12,MAX(0,$CC12-BU12)),2)</f>
      </c>
      <c r="AB12" s="14">
        <f>ROUND(ROUND(AC11*100,0)*ROUND(AB$3*100000,0)/1200000,0)/100</f>
      </c>
      <c r="AC12" s="14">
        <f>ROUND(AC11+AB12-AA12,2)</f>
      </c>
      <c r="AD12" s="14">
        <f>ROUND(BH12+MIN(AF11+AE12-BH12,MAX(0,$CC12-BV12)),2)</f>
      </c>
      <c r="AE12" s="14">
        <f>ROUND(ROUND(AF11*100,0)*ROUND(AE$3*100000,0)/1200000,0)/100</f>
      </c>
      <c r="AF12" s="14">
        <f>ROUND(AF11+AE12-AD12,2)</f>
      </c>
      <c r="AG12" s="14">
        <f>ROUND(BI12+MIN(AI11+AH12-BI12,MAX(0,$CC12-BW12)),2)</f>
      </c>
      <c r="AH12" s="14">
        <f>ROUND(ROUND(AI11*100,0)*ROUND(AH$3*100000,0)/1200000,0)/100</f>
      </c>
      <c r="AI12" s="14">
        <f>ROUND(AI11+AH12-AG12,2)</f>
      </c>
      <c r="AJ12" s="14">
        <f>ROUND(BJ12+MIN(AL11+AK12-BJ12,MAX(0,$CC12-BX12)),2)</f>
      </c>
      <c r="AK12" s="14">
        <f>ROUND(ROUND(AL11*100,0)*ROUND(AK$3*100000,0)/1200000,0)/100</f>
      </c>
      <c r="AL12" s="14">
        <f>ROUND(AL11+AK12-AJ12,2)</f>
      </c>
      <c r="AM12" s="14">
        <f>ROUND(BK12+MIN(AO11+AN12-BK12,MAX(0,$CC12-BY12)),2)</f>
      </c>
      <c r="AN12" s="14">
        <f>ROUND(ROUND(AO11*100,0)*ROUND(AN$3*100000,0)/1200000,0)/100</f>
      </c>
      <c r="AO12" s="14">
        <f>ROUND(AO11+AN12-AM12,2)</f>
      </c>
      <c r="AP12" s="14">
        <f>ROUND(BL12+MIN(AR11+AQ12-BL12,MAX(0,$CC12-BZ12)),2)</f>
      </c>
      <c r="AQ12" s="14">
        <f>ROUND(ROUND(AR11*100,0)*ROUND(AQ$3*100000,0)/1200000,0)/100</f>
      </c>
      <c r="AR12" s="14">
        <f>ROUND(AR11+AQ12-AP12,2)</f>
      </c>
      <c r="AS12" s="14">
        <f>ROUND(BM12+MIN(AU11+AT12-BM12,MAX(0,$CC12-CA12)),2)</f>
      </c>
      <c r="AT12" s="14">
        <f>ROUND(ROUND(AU11*100,0)*ROUND(AT$3*100000,0)/1200000,0)/100</f>
      </c>
      <c r="AU12" s="14">
        <f>ROUND(AU11+AT12-AS12,2)</f>
      </c>
      <c r="AV12" s="11">
        <f>SUMIF($C$4:$AU$4,"Payment",C12:AU12)</f>
      </c>
      <c r="AW12" s="11">
        <f>SUMIF($C$4:$AU$4,"Interest",C12:AU12)</f>
      </c>
      <c r="AX12" s="11">
        <f>ROUND(SUMIF($C$4:$AU$4,"Balance",C12:AU12),2)</f>
      </c>
      <c r="AY12">
        <f>MIN(E11+D12,C$3)</f>
      </c>
      <c r="AZ12">
        <f>MIN(H11+G12,F$3)</f>
      </c>
      <c r="BA12">
        <f>MIN(K11+J12,I$3)</f>
      </c>
      <c r="BB12">
        <f>MIN(N11+M12,L$3)</f>
      </c>
      <c r="BC12">
        <f>MIN(Q11+P12,O$3)</f>
      </c>
      <c r="BD12">
        <f>MIN(T11+S12,R$3)</f>
      </c>
      <c r="BE12">
        <f>MIN(W11+V12,U$3)</f>
      </c>
      <c r="BF12">
        <f>MIN(Z11+Y12,X$3)</f>
      </c>
      <c r="BG12">
        <f>MIN(AC11+AB12,AA$3)</f>
      </c>
      <c r="BH12">
        <f>MIN(AF11+AE12,AD$3)</f>
      </c>
      <c r="BI12">
        <f>MIN(AI11+AH12,AG$3)</f>
      </c>
      <c r="BJ12">
        <f>MIN(AL11+AK12,AJ$3)</f>
      </c>
      <c r="BK12">
        <f>MIN(AO11+AN12,AM$3)</f>
      </c>
      <c r="BL12">
        <f>MIN(AR11+AQ12,AP$3)</f>
      </c>
      <c r="BM12">
        <f>MIN(AU11+AT12,AS$3)</f>
      </c>
      <c r="BN12">
        <f>E11+D12-AY12</f>
      </c>
      <c r="BO12">
        <f>BN12+H11+G12-AZ12</f>
      </c>
      <c r="BP12">
        <f>BO12+K11+J12-BA12</f>
      </c>
      <c r="BQ12">
        <f>BP12+N11+M12-BB12</f>
      </c>
      <c r="BR12">
        <f>BQ12+Q11+P12-BC12</f>
      </c>
      <c r="BS12">
        <f>BR12+T11+S12-BD12</f>
      </c>
      <c r="BT12">
        <f>BS12+W11+V12-BE12</f>
      </c>
      <c r="BU12">
        <f>BT12+Z11+Y12-BF12</f>
      </c>
      <c r="BV12">
        <f>BU12+AC11+AB12-BG12</f>
      </c>
      <c r="BW12">
        <f>BV12+AF11+AE12-BH12</f>
      </c>
      <c r="BX12">
        <f>BW12+AI11+AH12-BI12</f>
      </c>
      <c r="BY12">
        <f>BX12+AL11+AK12-BJ12</f>
      </c>
      <c r="BZ12">
        <f>BY12+AO11+AN12-BK12</f>
      </c>
      <c r="CA12">
        <f>BZ12+AR11+AQ12-BL12</f>
      </c>
      <c r="CB12">
        <f>CA12+AU11+AT12-BM12</f>
      </c>
      <c r="CC12">
        <f>MAX(0,Plan!$B$6-SUM(AY12:BM12))</f>
      </c>
    </row>
    <row r="13" spans="1:81" x14ac:dyDescent="0.25">
      <c r="A13">
        <v>8</v>
      </c>
      <c r="B13" s="22">
        <f>EDATE(Plan!$B$5,A13-1)</f>
      </c>
      <c r="C13" s="14">
        <f>ROUND(AY13+MIN(E12+D13-AY13,$CC13),2)</f>
      </c>
      <c r="D13" s="14">
        <f>ROUND(ROUND(E12*100,0)*ROUND(D$3*100000,0)/1200000,0)/100</f>
      </c>
      <c r="E13" s="14">
        <f>ROUND(E12+D13-C13,2)</f>
      </c>
      <c r="F13" s="14">
        <f>ROUND(AZ13+MIN(H12+G13-AZ13,MAX(0,$CC13-BN13)),2)</f>
      </c>
      <c r="G13" s="14">
        <f>ROUND(ROUND(H12*100,0)*ROUND(G$3*100000,0)/1200000,0)/100</f>
      </c>
      <c r="H13" s="14">
        <f>ROUND(H12+G13-F13,2)</f>
      </c>
      <c r="I13" s="14">
        <f>ROUND(BA13+MIN(K12+J13-BA13,MAX(0,$CC13-BO13)),2)</f>
      </c>
      <c r="J13" s="14">
        <f>ROUND(ROUND(K12*100,0)*ROUND(J$3*100000,0)/1200000,0)/100</f>
      </c>
      <c r="K13" s="14">
        <f>ROUND(K12+J13-I13,2)</f>
      </c>
      <c r="L13" s="14">
        <f>ROUND(BB13+MIN(N12+M13-BB13,MAX(0,$CC13-BP13)),2)</f>
      </c>
      <c r="M13" s="14">
        <f>ROUND(ROUND(N12*100,0)*ROUND(M$3*100000,0)/1200000,0)/100</f>
      </c>
      <c r="N13" s="14">
        <f>ROUND(N12+M13-L13,2)</f>
      </c>
      <c r="O13" s="14">
        <f>ROUND(BC13+MIN(Q12+P13-BC13,MAX(0,$CC13-BQ13)),2)</f>
      </c>
      <c r="P13" s="14">
        <f>ROUND(ROUND(Q12*100,0)*ROUND(P$3*100000,0)/1200000,0)/100</f>
      </c>
      <c r="Q13" s="14">
        <f>ROUND(Q12+P13-O13,2)</f>
      </c>
      <c r="R13" s="14">
        <f>ROUND(BD13+MIN(T12+S13-BD13,MAX(0,$CC13-BR13)),2)</f>
      </c>
      <c r="S13" s="14">
        <f>ROUND(ROUND(T12*100,0)*ROUND(S$3*100000,0)/1200000,0)/100</f>
      </c>
      <c r="T13" s="14">
        <f>ROUND(T12+S13-R13,2)</f>
      </c>
      <c r="U13" s="14">
        <f>ROUND(BE13+MIN(W12+V13-BE13,MAX(0,$CC13-BS13)),2)</f>
      </c>
      <c r="V13" s="14">
        <f>ROUND(ROUND(W12*100,0)*ROUND(V$3*100000,0)/1200000,0)/100</f>
      </c>
      <c r="W13" s="14">
        <f>ROUND(W12+V13-U13,2)</f>
      </c>
      <c r="X13" s="14">
        <f>ROUND(BF13+MIN(Z12+Y13-BF13,MAX(0,$CC13-BT13)),2)</f>
      </c>
      <c r="Y13" s="14">
        <f>ROUND(ROUND(Z12*100,0)*ROUND(Y$3*100000,0)/1200000,0)/100</f>
      </c>
      <c r="Z13" s="14">
        <f>ROUND(Z12+Y13-X13,2)</f>
      </c>
      <c r="AA13" s="14">
        <f>ROUND(BG13+MIN(AC12+AB13-BG13,MAX(0,$CC13-BU13)),2)</f>
      </c>
      <c r="AB13" s="14">
        <f>ROUND(ROUND(AC12*100,0)*ROUND(AB$3*100000,0)/1200000,0)/100</f>
      </c>
      <c r="AC13" s="14">
        <f>ROUND(AC12+AB13-AA13,2)</f>
      </c>
      <c r="AD13" s="14">
        <f>ROUND(BH13+MIN(AF12+AE13-BH13,MAX(0,$CC13-BV13)),2)</f>
      </c>
      <c r="AE13" s="14">
        <f>ROUND(ROUND(AF12*100,0)*ROUND(AE$3*100000,0)/1200000,0)/100</f>
      </c>
      <c r="AF13" s="14">
        <f>ROUND(AF12+AE13-AD13,2)</f>
      </c>
      <c r="AG13" s="14">
        <f>ROUND(BI13+MIN(AI12+AH13-BI13,MAX(0,$CC13-BW13)),2)</f>
      </c>
      <c r="AH13" s="14">
        <f>ROUND(ROUND(AI12*100,0)*ROUND(AH$3*100000,0)/1200000,0)/100</f>
      </c>
      <c r="AI13" s="14">
        <f>ROUND(AI12+AH13-AG13,2)</f>
      </c>
      <c r="AJ13" s="14">
        <f>ROUND(BJ13+MIN(AL12+AK13-BJ13,MAX(0,$CC13-BX13)),2)</f>
      </c>
      <c r="AK13" s="14">
        <f>ROUND(ROUND(AL12*100,0)*ROUND(AK$3*100000,0)/1200000,0)/100</f>
      </c>
      <c r="AL13" s="14">
        <f>ROUND(AL12+AK13-AJ13,2)</f>
      </c>
      <c r="AM13" s="14">
        <f>ROUND(BK13+MIN(AO12+AN13-BK13,MAX(0,$CC13-BY13)),2)</f>
      </c>
      <c r="AN13" s="14">
        <f>ROUND(ROUND(AO12*100,0)*ROUND(AN$3*100000,0)/1200000,0)/100</f>
      </c>
      <c r="AO13" s="14">
        <f>ROUND(AO12+AN13-AM13,2)</f>
      </c>
      <c r="AP13" s="14">
        <f>ROUND(BL13+MIN(AR12+AQ13-BL13,MAX(0,$CC13-BZ13)),2)</f>
      </c>
      <c r="AQ13" s="14">
        <f>ROUND(ROUND(AR12*100,0)*ROUND(AQ$3*100000,0)/1200000,0)/100</f>
      </c>
      <c r="AR13" s="14">
        <f>ROUND(AR12+AQ13-AP13,2)</f>
      </c>
      <c r="AS13" s="14">
        <f>ROUND(BM13+MIN(AU12+AT13-BM13,MAX(0,$CC13-CA13)),2)</f>
      </c>
      <c r="AT13" s="14">
        <f>ROUND(ROUND(AU12*100,0)*ROUND(AT$3*100000,0)/1200000,0)/100</f>
      </c>
      <c r="AU13" s="14">
        <f>ROUND(AU12+AT13-AS13,2)</f>
      </c>
      <c r="AV13" s="11">
        <f>SUMIF($C$4:$AU$4,"Payment",C13:AU13)</f>
      </c>
      <c r="AW13" s="11">
        <f>SUMIF($C$4:$AU$4,"Interest",C13:AU13)</f>
      </c>
      <c r="AX13" s="11">
        <f>ROUND(SUMIF($C$4:$AU$4,"Balance",C13:AU13),2)</f>
      </c>
      <c r="AY13">
        <f>MIN(E12+D13,C$3)</f>
      </c>
      <c r="AZ13">
        <f>MIN(H12+G13,F$3)</f>
      </c>
      <c r="BA13">
        <f>MIN(K12+J13,I$3)</f>
      </c>
      <c r="BB13">
        <f>MIN(N12+M13,L$3)</f>
      </c>
      <c r="BC13">
        <f>MIN(Q12+P13,O$3)</f>
      </c>
      <c r="BD13">
        <f>MIN(T12+S13,R$3)</f>
      </c>
      <c r="BE13">
        <f>MIN(W12+V13,U$3)</f>
      </c>
      <c r="BF13">
        <f>MIN(Z12+Y13,X$3)</f>
      </c>
      <c r="BG13">
        <f>MIN(AC12+AB13,AA$3)</f>
      </c>
      <c r="BH13">
        <f>MIN(AF12+AE13,AD$3)</f>
      </c>
      <c r="BI13">
        <f>MIN(AI12+AH13,AG$3)</f>
      </c>
      <c r="BJ13">
        <f>MIN(AL12+AK13,AJ$3)</f>
      </c>
      <c r="BK13">
        <f>MIN(AO12+AN13,AM$3)</f>
      </c>
      <c r="BL13">
        <f>MIN(AR12+AQ13,AP$3)</f>
      </c>
      <c r="BM13">
        <f>MIN(AU12+AT13,AS$3)</f>
      </c>
      <c r="BN13">
        <f>E12+D13-AY13</f>
      </c>
      <c r="BO13">
        <f>BN13+H12+G13-AZ13</f>
      </c>
      <c r="BP13">
        <f>BO13+K12+J13-BA13</f>
      </c>
      <c r="BQ13">
        <f>BP13+N12+M13-BB13</f>
      </c>
      <c r="BR13">
        <f>BQ13+Q12+P13-BC13</f>
      </c>
      <c r="BS13">
        <f>BR13+T12+S13-BD13</f>
      </c>
      <c r="BT13">
        <f>BS13+W12+V13-BE13</f>
      </c>
      <c r="BU13">
        <f>BT13+Z12+Y13-BF13</f>
      </c>
      <c r="BV13">
        <f>BU13+AC12+AB13-BG13</f>
      </c>
      <c r="BW13">
        <f>BV13+AF12+AE13-BH13</f>
      </c>
      <c r="BX13">
        <f>BW13+AI12+AH13-BI13</f>
      </c>
      <c r="BY13">
        <f>BX13+AL12+AK13-BJ13</f>
      </c>
      <c r="BZ13">
        <f>BY13+AO12+AN13-BK13</f>
      </c>
      <c r="CA13">
        <f>BZ13+AR12+AQ13-BL13</f>
      </c>
      <c r="CB13">
        <f>CA13+AU12+AT13-BM13</f>
      </c>
      <c r="CC13">
        <f>MAX(0,Plan!$B$6-SUM(AY13:BM13))</f>
      </c>
    </row>
    <row r="14" spans="1:81" x14ac:dyDescent="0.25">
      <c r="A14">
        <v>9</v>
      </c>
      <c r="B14" s="22">
        <f>EDATE(Plan!$B$5,A14-1)</f>
      </c>
      <c r="C14" s="14">
        <f>ROUND(AY14+MIN(E13+D14-AY14,$CC14),2)</f>
      </c>
      <c r="D14" s="14">
        <f>ROUND(ROUND(E13*100,0)*ROUND(D$3*100000,0)/1200000,0)/100</f>
      </c>
      <c r="E14" s="14">
        <f>ROUND(E13+D14-C14,2)</f>
      </c>
      <c r="F14" s="14">
        <f>ROUND(AZ14+MIN(H13+G14-AZ14,MAX(0,$CC14-BN14)),2)</f>
      </c>
      <c r="G14" s="14">
        <f>ROUND(ROUND(H13*100,0)*ROUND(G$3*100000,0)/1200000,0)/100</f>
      </c>
      <c r="H14" s="14">
        <f>ROUND(H13+G14-F14,2)</f>
      </c>
      <c r="I14" s="14">
        <f>ROUND(BA14+MIN(K13+J14-BA14,MAX(0,$CC14-BO14)),2)</f>
      </c>
      <c r="J14" s="14">
        <f>ROUND(ROUND(K13*100,0)*ROUND(J$3*100000,0)/1200000,0)/100</f>
      </c>
      <c r="K14" s="14">
        <f>ROUND(K13+J14-I14,2)</f>
      </c>
      <c r="L14" s="14">
        <f>ROUND(BB14+MIN(N13+M14-BB14,MAX(0,$CC14-BP14)),2)</f>
      </c>
      <c r="M14" s="14">
        <f>ROUND(ROUND(N13*100,0)*ROUND(M$3*100000,0)/1200000,0)/100</f>
      </c>
      <c r="N14" s="14">
        <f>ROUND(N13+M14-L14,2)</f>
      </c>
      <c r="O14" s="14">
        <f>ROUND(BC14+MIN(Q13+P14-BC14,MAX(0,$CC14-BQ14)),2)</f>
      </c>
      <c r="P14" s="14">
        <f>ROUND(ROUND(Q13*100,0)*ROUND(P$3*100000,0)/1200000,0)/100</f>
      </c>
      <c r="Q14" s="14">
        <f>ROUND(Q13+P14-O14,2)</f>
      </c>
      <c r="R14" s="14">
        <f>ROUND(BD14+MIN(T13+S14-BD14,MAX(0,$CC14-BR14)),2)</f>
      </c>
      <c r="S14" s="14">
        <f>ROUND(ROUND(T13*100,0)*ROUND(S$3*100000,0)/1200000,0)/100</f>
      </c>
      <c r="T14" s="14">
        <f>ROUND(T13+S14-R14,2)</f>
      </c>
      <c r="U14" s="14">
        <f>ROUND(BE14+MIN(W13+V14-BE14,MAX(0,$CC14-BS14)),2)</f>
      </c>
      <c r="V14" s="14">
        <f>ROUND(ROUND(W13*100,0)*ROUND(V$3*100000,0)/1200000,0)/100</f>
      </c>
      <c r="W14" s="14">
        <f>ROUND(W13+V14-U14,2)</f>
      </c>
      <c r="X14" s="14">
        <f>ROUND(BF14+MIN(Z13+Y14-BF14,MAX(0,$CC14-BT14)),2)</f>
      </c>
      <c r="Y14" s="14">
        <f>ROUND(ROUND(Z13*100,0)*ROUND(Y$3*100000,0)/1200000,0)/100</f>
      </c>
      <c r="Z14" s="14">
        <f>ROUND(Z13+Y14-X14,2)</f>
      </c>
      <c r="AA14" s="14">
        <f>ROUND(BG14+MIN(AC13+AB14-BG14,MAX(0,$CC14-BU14)),2)</f>
      </c>
      <c r="AB14" s="14">
        <f>ROUND(ROUND(AC13*100,0)*ROUND(AB$3*100000,0)/1200000,0)/100</f>
      </c>
      <c r="AC14" s="14">
        <f>ROUND(AC13+AB14-AA14,2)</f>
      </c>
      <c r="AD14" s="14">
        <f>ROUND(BH14+MIN(AF13+AE14-BH14,MAX(0,$CC14-BV14)),2)</f>
      </c>
      <c r="AE14" s="14">
        <f>ROUND(ROUND(AF13*100,0)*ROUND(AE$3*100000,0)/1200000,0)/100</f>
      </c>
      <c r="AF14" s="14">
        <f>ROUND(AF13+AE14-AD14,2)</f>
      </c>
      <c r="AG14" s="14">
        <f>ROUND(BI14+MIN(AI13+AH14-BI14,MAX(0,$CC14-BW14)),2)</f>
      </c>
      <c r="AH14" s="14">
        <f>ROUND(ROUND(AI13*100,0)*ROUND(AH$3*100000,0)/1200000,0)/100</f>
      </c>
      <c r="AI14" s="14">
        <f>ROUND(AI13+AH14-AG14,2)</f>
      </c>
      <c r="AJ14" s="14">
        <f>ROUND(BJ14+MIN(AL13+AK14-BJ14,MAX(0,$CC14-BX14)),2)</f>
      </c>
      <c r="AK14" s="14">
        <f>ROUND(ROUND(AL13*100,0)*ROUND(AK$3*100000,0)/1200000,0)/100</f>
      </c>
      <c r="AL14" s="14">
        <f>ROUND(AL13+AK14-AJ14,2)</f>
      </c>
      <c r="AM14" s="14">
        <f>ROUND(BK14+MIN(AO13+AN14-BK14,MAX(0,$CC14-BY14)),2)</f>
      </c>
      <c r="AN14" s="14">
        <f>ROUND(ROUND(AO13*100,0)*ROUND(AN$3*100000,0)/1200000,0)/100</f>
      </c>
      <c r="AO14" s="14">
        <f>ROUND(AO13+AN14-AM14,2)</f>
      </c>
      <c r="AP14" s="14">
        <f>ROUND(BL14+MIN(AR13+AQ14-BL14,MAX(0,$CC14-BZ14)),2)</f>
      </c>
      <c r="AQ14" s="14">
        <f>ROUND(ROUND(AR13*100,0)*ROUND(AQ$3*100000,0)/1200000,0)/100</f>
      </c>
      <c r="AR14" s="14">
        <f>ROUND(AR13+AQ14-AP14,2)</f>
      </c>
      <c r="AS14" s="14">
        <f>ROUND(BM14+MIN(AU13+AT14-BM14,MAX(0,$CC14-CA14)),2)</f>
      </c>
      <c r="AT14" s="14">
        <f>ROUND(ROUND(AU13*100,0)*ROUND(AT$3*100000,0)/1200000,0)/100</f>
      </c>
      <c r="AU14" s="14">
        <f>ROUND(AU13+AT14-AS14,2)</f>
      </c>
      <c r="AV14" s="11">
        <f>SUMIF($C$4:$AU$4,"Payment",C14:AU14)</f>
      </c>
      <c r="AW14" s="11">
        <f>SUMIF($C$4:$AU$4,"Interest",C14:AU14)</f>
      </c>
      <c r="AX14" s="11">
        <f>ROUND(SUMIF($C$4:$AU$4,"Balance",C14:AU14),2)</f>
      </c>
      <c r="AY14">
        <f>MIN(E13+D14,C$3)</f>
      </c>
      <c r="AZ14">
        <f>MIN(H13+G14,F$3)</f>
      </c>
      <c r="BA14">
        <f>MIN(K13+J14,I$3)</f>
      </c>
      <c r="BB14">
        <f>MIN(N13+M14,L$3)</f>
      </c>
      <c r="BC14">
        <f>MIN(Q13+P14,O$3)</f>
      </c>
      <c r="BD14">
        <f>MIN(T13+S14,R$3)</f>
      </c>
      <c r="BE14">
        <f>MIN(W13+V14,U$3)</f>
      </c>
      <c r="BF14">
        <f>MIN(Z13+Y14,X$3)</f>
      </c>
      <c r="BG14">
        <f>MIN(AC13+AB14,AA$3)</f>
      </c>
      <c r="BH14">
        <f>MIN(AF13+AE14,AD$3)</f>
      </c>
      <c r="BI14">
        <f>MIN(AI13+AH14,AG$3)</f>
      </c>
      <c r="BJ14">
        <f>MIN(AL13+AK14,AJ$3)</f>
      </c>
      <c r="BK14">
        <f>MIN(AO13+AN14,AM$3)</f>
      </c>
      <c r="BL14">
        <f>MIN(AR13+AQ14,AP$3)</f>
      </c>
      <c r="BM14">
        <f>MIN(AU13+AT14,AS$3)</f>
      </c>
      <c r="BN14">
        <f>E13+D14-AY14</f>
      </c>
      <c r="BO14">
        <f>BN14+H13+G14-AZ14</f>
      </c>
      <c r="BP14">
        <f>BO14+K13+J14-BA14</f>
      </c>
      <c r="BQ14">
        <f>BP14+N13+M14-BB14</f>
      </c>
      <c r="BR14">
        <f>BQ14+Q13+P14-BC14</f>
      </c>
      <c r="BS14">
        <f>BR14+T13+S14-BD14</f>
      </c>
      <c r="BT14">
        <f>BS14+W13+V14-BE14</f>
      </c>
      <c r="BU14">
        <f>BT14+Z13+Y14-BF14</f>
      </c>
      <c r="BV14">
        <f>BU14+AC13+AB14-BG14</f>
      </c>
      <c r="BW14">
        <f>BV14+AF13+AE14-BH14</f>
      </c>
      <c r="BX14">
        <f>BW14+AI13+AH14-BI14</f>
      </c>
      <c r="BY14">
        <f>BX14+AL13+AK14-BJ14</f>
      </c>
      <c r="BZ14">
        <f>BY14+AO13+AN14-BK14</f>
      </c>
      <c r="CA14">
        <f>BZ14+AR13+AQ14-BL14</f>
      </c>
      <c r="CB14">
        <f>CA14+AU13+AT14-BM14</f>
      </c>
      <c r="CC14">
        <f>MAX(0,Plan!$B$6-SUM(AY14:BM14))</f>
      </c>
    </row>
    <row r="15" spans="1:81" x14ac:dyDescent="0.25">
      <c r="A15">
        <v>10</v>
      </c>
      <c r="B15" s="22">
        <f>EDATE(Plan!$B$5,A15-1)</f>
      </c>
      <c r="C15" s="14">
        <f>ROUND(AY15+MIN(E14+D15-AY15,$CC15),2)</f>
      </c>
      <c r="D15" s="14">
        <f>ROUND(ROUND(E14*100,0)*ROUND(D$3*100000,0)/1200000,0)/100</f>
      </c>
      <c r="E15" s="14">
        <f>ROUND(E14+D15-C15,2)</f>
      </c>
      <c r="F15" s="14">
        <f>ROUND(AZ15+MIN(H14+G15-AZ15,MAX(0,$CC15-BN15)),2)</f>
      </c>
      <c r="G15" s="14">
        <f>ROUND(ROUND(H14*100,0)*ROUND(G$3*100000,0)/1200000,0)/100</f>
      </c>
      <c r="H15" s="14">
        <f>ROUND(H14+G15-F15,2)</f>
      </c>
      <c r="I15" s="14">
        <f>ROUND(BA15+MIN(K14+J15-BA15,MAX(0,$CC15-BO15)),2)</f>
      </c>
      <c r="J15" s="14">
        <f>ROUND(ROUND(K14*100,0)*ROUND(J$3*100000,0)/1200000,0)/100</f>
      </c>
      <c r="K15" s="14">
        <f>ROUND(K14+J15-I15,2)</f>
      </c>
      <c r="L15" s="14">
        <f>ROUND(BB15+MIN(N14+M15-BB15,MAX(0,$CC15-BP15)),2)</f>
      </c>
      <c r="M15" s="14">
        <f>ROUND(ROUND(N14*100,0)*ROUND(M$3*100000,0)/1200000,0)/100</f>
      </c>
      <c r="N15" s="14">
        <f>ROUND(N14+M15-L15,2)</f>
      </c>
      <c r="O15" s="14">
        <f>ROUND(BC15+MIN(Q14+P15-BC15,MAX(0,$CC15-BQ15)),2)</f>
      </c>
      <c r="P15" s="14">
        <f>ROUND(ROUND(Q14*100,0)*ROUND(P$3*100000,0)/1200000,0)/100</f>
      </c>
      <c r="Q15" s="14">
        <f>ROUND(Q14+P15-O15,2)</f>
      </c>
      <c r="R15" s="14">
        <f>ROUND(BD15+MIN(T14+S15-BD15,MAX(0,$CC15-BR15)),2)</f>
      </c>
      <c r="S15" s="14">
        <f>ROUND(ROUND(T14*100,0)*ROUND(S$3*100000,0)/1200000,0)/100</f>
      </c>
      <c r="T15" s="14">
        <f>ROUND(T14+S15-R15,2)</f>
      </c>
      <c r="U15" s="14">
        <f>ROUND(BE15+MIN(W14+V15-BE15,MAX(0,$CC15-BS15)),2)</f>
      </c>
      <c r="V15" s="14">
        <f>ROUND(ROUND(W14*100,0)*ROUND(V$3*100000,0)/1200000,0)/100</f>
      </c>
      <c r="W15" s="14">
        <f>ROUND(W14+V15-U15,2)</f>
      </c>
      <c r="X15" s="14">
        <f>ROUND(BF15+MIN(Z14+Y15-BF15,MAX(0,$CC15-BT15)),2)</f>
      </c>
      <c r="Y15" s="14">
        <f>ROUND(ROUND(Z14*100,0)*ROUND(Y$3*100000,0)/1200000,0)/100</f>
      </c>
      <c r="Z15" s="14">
        <f>ROUND(Z14+Y15-X15,2)</f>
      </c>
      <c r="AA15" s="14">
        <f>ROUND(BG15+MIN(AC14+AB15-BG15,MAX(0,$CC15-BU15)),2)</f>
      </c>
      <c r="AB15" s="14">
        <f>ROUND(ROUND(AC14*100,0)*ROUND(AB$3*100000,0)/1200000,0)/100</f>
      </c>
      <c r="AC15" s="14">
        <f>ROUND(AC14+AB15-AA15,2)</f>
      </c>
      <c r="AD15" s="14">
        <f>ROUND(BH15+MIN(AF14+AE15-BH15,MAX(0,$CC15-BV15)),2)</f>
      </c>
      <c r="AE15" s="14">
        <f>ROUND(ROUND(AF14*100,0)*ROUND(AE$3*100000,0)/1200000,0)/100</f>
      </c>
      <c r="AF15" s="14">
        <f>ROUND(AF14+AE15-AD15,2)</f>
      </c>
      <c r="AG15" s="14">
        <f>ROUND(BI15+MIN(AI14+AH15-BI15,MAX(0,$CC15-BW15)),2)</f>
      </c>
      <c r="AH15" s="14">
        <f>ROUND(ROUND(AI14*100,0)*ROUND(AH$3*100000,0)/1200000,0)/100</f>
      </c>
      <c r="AI15" s="14">
        <f>ROUND(AI14+AH15-AG15,2)</f>
      </c>
      <c r="AJ15" s="14">
        <f>ROUND(BJ15+MIN(AL14+AK15-BJ15,MAX(0,$CC15-BX15)),2)</f>
      </c>
      <c r="AK15" s="14">
        <f>ROUND(ROUND(AL14*100,0)*ROUND(AK$3*100000,0)/1200000,0)/100</f>
      </c>
      <c r="AL15" s="14">
        <f>ROUND(AL14+AK15-AJ15,2)</f>
      </c>
      <c r="AM15" s="14">
        <f>ROUND(BK15+MIN(AO14+AN15-BK15,MAX(0,$CC15-BY15)),2)</f>
      </c>
      <c r="AN15" s="14">
        <f>ROUND(ROUND(AO14*100,0)*ROUND(AN$3*100000,0)/1200000,0)/100</f>
      </c>
      <c r="AO15" s="14">
        <f>ROUND(AO14+AN15-AM15,2)</f>
      </c>
      <c r="AP15" s="14">
        <f>ROUND(BL15+MIN(AR14+AQ15-BL15,MAX(0,$CC15-BZ15)),2)</f>
      </c>
      <c r="AQ15" s="14">
        <f>ROUND(ROUND(AR14*100,0)*ROUND(AQ$3*100000,0)/1200000,0)/100</f>
      </c>
      <c r="AR15" s="14">
        <f>ROUND(AR14+AQ15-AP15,2)</f>
      </c>
      <c r="AS15" s="14">
        <f>ROUND(BM15+MIN(AU14+AT15-BM15,MAX(0,$CC15-CA15)),2)</f>
      </c>
      <c r="AT15" s="14">
        <f>ROUND(ROUND(AU14*100,0)*ROUND(AT$3*100000,0)/1200000,0)/100</f>
      </c>
      <c r="AU15" s="14">
        <f>ROUND(AU14+AT15-AS15,2)</f>
      </c>
      <c r="AV15" s="11">
        <f>SUMIF($C$4:$AU$4,"Payment",C15:AU15)</f>
      </c>
      <c r="AW15" s="11">
        <f>SUMIF($C$4:$AU$4,"Interest",C15:AU15)</f>
      </c>
      <c r="AX15" s="11">
        <f>ROUND(SUMIF($C$4:$AU$4,"Balance",C15:AU15),2)</f>
      </c>
      <c r="AY15">
        <f>MIN(E14+D15,C$3)</f>
      </c>
      <c r="AZ15">
        <f>MIN(H14+G15,F$3)</f>
      </c>
      <c r="BA15">
        <f>MIN(K14+J15,I$3)</f>
      </c>
      <c r="BB15">
        <f>MIN(N14+M15,L$3)</f>
      </c>
      <c r="BC15">
        <f>MIN(Q14+P15,O$3)</f>
      </c>
      <c r="BD15">
        <f>MIN(T14+S15,R$3)</f>
      </c>
      <c r="BE15">
        <f>MIN(W14+V15,U$3)</f>
      </c>
      <c r="BF15">
        <f>MIN(Z14+Y15,X$3)</f>
      </c>
      <c r="BG15">
        <f>MIN(AC14+AB15,AA$3)</f>
      </c>
      <c r="BH15">
        <f>MIN(AF14+AE15,AD$3)</f>
      </c>
      <c r="BI15">
        <f>MIN(AI14+AH15,AG$3)</f>
      </c>
      <c r="BJ15">
        <f>MIN(AL14+AK15,AJ$3)</f>
      </c>
      <c r="BK15">
        <f>MIN(AO14+AN15,AM$3)</f>
      </c>
      <c r="BL15">
        <f>MIN(AR14+AQ15,AP$3)</f>
      </c>
      <c r="BM15">
        <f>MIN(AU14+AT15,AS$3)</f>
      </c>
      <c r="BN15">
        <f>E14+D15-AY15</f>
      </c>
      <c r="BO15">
        <f>BN15+H14+G15-AZ15</f>
      </c>
      <c r="BP15">
        <f>BO15+K14+J15-BA15</f>
      </c>
      <c r="BQ15">
        <f>BP15+N14+M15-BB15</f>
      </c>
      <c r="BR15">
        <f>BQ15+Q14+P15-BC15</f>
      </c>
      <c r="BS15">
        <f>BR15+T14+S15-BD15</f>
      </c>
      <c r="BT15">
        <f>BS15+W14+V15-BE15</f>
      </c>
      <c r="BU15">
        <f>BT15+Z14+Y15-BF15</f>
      </c>
      <c r="BV15">
        <f>BU15+AC14+AB15-BG15</f>
      </c>
      <c r="BW15">
        <f>BV15+AF14+AE15-BH15</f>
      </c>
      <c r="BX15">
        <f>BW15+AI14+AH15-BI15</f>
      </c>
      <c r="BY15">
        <f>BX15+AL14+AK15-BJ15</f>
      </c>
      <c r="BZ15">
        <f>BY15+AO14+AN15-BK15</f>
      </c>
      <c r="CA15">
        <f>BZ15+AR14+AQ15-BL15</f>
      </c>
      <c r="CB15">
        <f>CA15+AU14+AT15-BM15</f>
      </c>
      <c r="CC15">
        <f>MAX(0,Plan!$B$6-SUM(AY15:BM15))</f>
      </c>
    </row>
    <row r="16" spans="1:81" x14ac:dyDescent="0.25">
      <c r="A16">
        <v>11</v>
      </c>
      <c r="B16" s="22">
        <f>EDATE(Plan!$B$5,A16-1)</f>
      </c>
      <c r="C16" s="14">
        <f>ROUND(AY16+MIN(E15+D16-AY16,$CC16),2)</f>
      </c>
      <c r="D16" s="14">
        <f>ROUND(ROUND(E15*100,0)*ROUND(D$3*100000,0)/1200000,0)/100</f>
      </c>
      <c r="E16" s="14">
        <f>ROUND(E15+D16-C16,2)</f>
      </c>
      <c r="F16" s="14">
        <f>ROUND(AZ16+MIN(H15+G16-AZ16,MAX(0,$CC16-BN16)),2)</f>
      </c>
      <c r="G16" s="14">
        <f>ROUND(ROUND(H15*100,0)*ROUND(G$3*100000,0)/1200000,0)/100</f>
      </c>
      <c r="H16" s="14">
        <f>ROUND(H15+G16-F16,2)</f>
      </c>
      <c r="I16" s="14">
        <f>ROUND(BA16+MIN(K15+J16-BA16,MAX(0,$CC16-BO16)),2)</f>
      </c>
      <c r="J16" s="14">
        <f>ROUND(ROUND(K15*100,0)*ROUND(J$3*100000,0)/1200000,0)/100</f>
      </c>
      <c r="K16" s="14">
        <f>ROUND(K15+J16-I16,2)</f>
      </c>
      <c r="L16" s="14">
        <f>ROUND(BB16+MIN(N15+M16-BB16,MAX(0,$CC16-BP16)),2)</f>
      </c>
      <c r="M16" s="14">
        <f>ROUND(ROUND(N15*100,0)*ROUND(M$3*100000,0)/1200000,0)/100</f>
      </c>
      <c r="N16" s="14">
        <f>ROUND(N15+M16-L16,2)</f>
      </c>
      <c r="O16" s="14">
        <f>ROUND(BC16+MIN(Q15+P16-BC16,MAX(0,$CC16-BQ16)),2)</f>
      </c>
      <c r="P16" s="14">
        <f>ROUND(ROUND(Q15*100,0)*ROUND(P$3*100000,0)/1200000,0)/100</f>
      </c>
      <c r="Q16" s="14">
        <f>ROUND(Q15+P16-O16,2)</f>
      </c>
      <c r="R16" s="14">
        <f>ROUND(BD16+MIN(T15+S16-BD16,MAX(0,$CC16-BR16)),2)</f>
      </c>
      <c r="S16" s="14">
        <f>ROUND(ROUND(T15*100,0)*ROUND(S$3*100000,0)/1200000,0)/100</f>
      </c>
      <c r="T16" s="14">
        <f>ROUND(T15+S16-R16,2)</f>
      </c>
      <c r="U16" s="14">
        <f>ROUND(BE16+MIN(W15+V16-BE16,MAX(0,$CC16-BS16)),2)</f>
      </c>
      <c r="V16" s="14">
        <f>ROUND(ROUND(W15*100,0)*ROUND(V$3*100000,0)/1200000,0)/100</f>
      </c>
      <c r="W16" s="14">
        <f>ROUND(W15+V16-U16,2)</f>
      </c>
      <c r="X16" s="14">
        <f>ROUND(BF16+MIN(Z15+Y16-BF16,MAX(0,$CC16-BT16)),2)</f>
      </c>
      <c r="Y16" s="14">
        <f>ROUND(ROUND(Z15*100,0)*ROUND(Y$3*100000,0)/1200000,0)/100</f>
      </c>
      <c r="Z16" s="14">
        <f>ROUND(Z15+Y16-X16,2)</f>
      </c>
      <c r="AA16" s="14">
        <f>ROUND(BG16+MIN(AC15+AB16-BG16,MAX(0,$CC16-BU16)),2)</f>
      </c>
      <c r="AB16" s="14">
        <f>ROUND(ROUND(AC15*100,0)*ROUND(AB$3*100000,0)/1200000,0)/100</f>
      </c>
      <c r="AC16" s="14">
        <f>ROUND(AC15+AB16-AA16,2)</f>
      </c>
      <c r="AD16" s="14">
        <f>ROUND(BH16+MIN(AF15+AE16-BH16,MAX(0,$CC16-BV16)),2)</f>
      </c>
      <c r="AE16" s="14">
        <f>ROUND(ROUND(AF15*100,0)*ROUND(AE$3*100000,0)/1200000,0)/100</f>
      </c>
      <c r="AF16" s="14">
        <f>ROUND(AF15+AE16-AD16,2)</f>
      </c>
      <c r="AG16" s="14">
        <f>ROUND(BI16+MIN(AI15+AH16-BI16,MAX(0,$CC16-BW16)),2)</f>
      </c>
      <c r="AH16" s="14">
        <f>ROUND(ROUND(AI15*100,0)*ROUND(AH$3*100000,0)/1200000,0)/100</f>
      </c>
      <c r="AI16" s="14">
        <f>ROUND(AI15+AH16-AG16,2)</f>
      </c>
      <c r="AJ16" s="14">
        <f>ROUND(BJ16+MIN(AL15+AK16-BJ16,MAX(0,$CC16-BX16)),2)</f>
      </c>
      <c r="AK16" s="14">
        <f>ROUND(ROUND(AL15*100,0)*ROUND(AK$3*100000,0)/1200000,0)/100</f>
      </c>
      <c r="AL16" s="14">
        <f>ROUND(AL15+AK16-AJ16,2)</f>
      </c>
      <c r="AM16" s="14">
        <f>ROUND(BK16+MIN(AO15+AN16-BK16,MAX(0,$CC16-BY16)),2)</f>
      </c>
      <c r="AN16" s="14">
        <f>ROUND(ROUND(AO15*100,0)*ROUND(AN$3*100000,0)/1200000,0)/100</f>
      </c>
      <c r="AO16" s="14">
        <f>ROUND(AO15+AN16-AM16,2)</f>
      </c>
      <c r="AP16" s="14">
        <f>ROUND(BL16+MIN(AR15+AQ16-BL16,MAX(0,$CC16-BZ16)),2)</f>
      </c>
      <c r="AQ16" s="14">
        <f>ROUND(ROUND(AR15*100,0)*ROUND(AQ$3*100000,0)/1200000,0)/100</f>
      </c>
      <c r="AR16" s="14">
        <f>ROUND(AR15+AQ16-AP16,2)</f>
      </c>
      <c r="AS16" s="14">
        <f>ROUND(BM16+MIN(AU15+AT16-BM16,MAX(0,$CC16-CA16)),2)</f>
      </c>
      <c r="AT16" s="14">
        <f>ROUND(ROUND(AU15*100,0)*ROUND(AT$3*100000,0)/1200000,0)/100</f>
      </c>
      <c r="AU16" s="14">
        <f>ROUND(AU15+AT16-AS16,2)</f>
      </c>
      <c r="AV16" s="11">
        <f>SUMIF($C$4:$AU$4,"Payment",C16:AU16)</f>
      </c>
      <c r="AW16" s="11">
        <f>SUMIF($C$4:$AU$4,"Interest",C16:AU16)</f>
      </c>
      <c r="AX16" s="11">
        <f>ROUND(SUMIF($C$4:$AU$4,"Balance",C16:AU16),2)</f>
      </c>
      <c r="AY16">
        <f>MIN(E15+D16,C$3)</f>
      </c>
      <c r="AZ16">
        <f>MIN(H15+G16,F$3)</f>
      </c>
      <c r="BA16">
        <f>MIN(K15+J16,I$3)</f>
      </c>
      <c r="BB16">
        <f>MIN(N15+M16,L$3)</f>
      </c>
      <c r="BC16">
        <f>MIN(Q15+P16,O$3)</f>
      </c>
      <c r="BD16">
        <f>MIN(T15+S16,R$3)</f>
      </c>
      <c r="BE16">
        <f>MIN(W15+V16,U$3)</f>
      </c>
      <c r="BF16">
        <f>MIN(Z15+Y16,X$3)</f>
      </c>
      <c r="BG16">
        <f>MIN(AC15+AB16,AA$3)</f>
      </c>
      <c r="BH16">
        <f>MIN(AF15+AE16,AD$3)</f>
      </c>
      <c r="BI16">
        <f>MIN(AI15+AH16,AG$3)</f>
      </c>
      <c r="BJ16">
        <f>MIN(AL15+AK16,AJ$3)</f>
      </c>
      <c r="BK16">
        <f>MIN(AO15+AN16,AM$3)</f>
      </c>
      <c r="BL16">
        <f>MIN(AR15+AQ16,AP$3)</f>
      </c>
      <c r="BM16">
        <f>MIN(AU15+AT16,AS$3)</f>
      </c>
      <c r="BN16">
        <f>E15+D16-AY16</f>
      </c>
      <c r="BO16">
        <f>BN16+H15+G16-AZ16</f>
      </c>
      <c r="BP16">
        <f>BO16+K15+J16-BA16</f>
      </c>
      <c r="BQ16">
        <f>BP16+N15+M16-BB16</f>
      </c>
      <c r="BR16">
        <f>BQ16+Q15+P16-BC16</f>
      </c>
      <c r="BS16">
        <f>BR16+T15+S16-BD16</f>
      </c>
      <c r="BT16">
        <f>BS16+W15+V16-BE16</f>
      </c>
      <c r="BU16">
        <f>BT16+Z15+Y16-BF16</f>
      </c>
      <c r="BV16">
        <f>BU16+AC15+AB16-BG16</f>
      </c>
      <c r="BW16">
        <f>BV16+AF15+AE16-BH16</f>
      </c>
      <c r="BX16">
        <f>BW16+AI15+AH16-BI16</f>
      </c>
      <c r="BY16">
        <f>BX16+AL15+AK16-BJ16</f>
      </c>
      <c r="BZ16">
        <f>BY16+AO15+AN16-BK16</f>
      </c>
      <c r="CA16">
        <f>BZ16+AR15+AQ16-BL16</f>
      </c>
      <c r="CB16">
        <f>CA16+AU15+AT16-BM16</f>
      </c>
      <c r="CC16">
        <f>MAX(0,Plan!$B$6-SUM(AY16:BM16))</f>
      </c>
    </row>
    <row r="17" spans="1:81" x14ac:dyDescent="0.25">
      <c r="A17">
        <v>12</v>
      </c>
      <c r="B17" s="22">
        <f>EDATE(Plan!$B$5,A17-1)</f>
      </c>
      <c r="C17" s="14">
        <f>ROUND(AY17+MIN(E16+D17-AY17,$CC17),2)</f>
      </c>
      <c r="D17" s="14">
        <f>ROUND(ROUND(E16*100,0)*ROUND(D$3*100000,0)/1200000,0)/100</f>
      </c>
      <c r="E17" s="14">
        <f>ROUND(E16+D17-C17,2)</f>
      </c>
      <c r="F17" s="14">
        <f>ROUND(AZ17+MIN(H16+G17-AZ17,MAX(0,$CC17-BN17)),2)</f>
      </c>
      <c r="G17" s="14">
        <f>ROUND(ROUND(H16*100,0)*ROUND(G$3*100000,0)/1200000,0)/100</f>
      </c>
      <c r="H17" s="14">
        <f>ROUND(H16+G17-F17,2)</f>
      </c>
      <c r="I17" s="14">
        <f>ROUND(BA17+MIN(K16+J17-BA17,MAX(0,$CC17-BO17)),2)</f>
      </c>
      <c r="J17" s="14">
        <f>ROUND(ROUND(K16*100,0)*ROUND(J$3*100000,0)/1200000,0)/100</f>
      </c>
      <c r="K17" s="14">
        <f>ROUND(K16+J17-I17,2)</f>
      </c>
      <c r="L17" s="14">
        <f>ROUND(BB17+MIN(N16+M17-BB17,MAX(0,$CC17-BP17)),2)</f>
      </c>
      <c r="M17" s="14">
        <f>ROUND(ROUND(N16*100,0)*ROUND(M$3*100000,0)/1200000,0)/100</f>
      </c>
      <c r="N17" s="14">
        <f>ROUND(N16+M17-L17,2)</f>
      </c>
      <c r="O17" s="14">
        <f>ROUND(BC17+MIN(Q16+P17-BC17,MAX(0,$CC17-BQ17)),2)</f>
      </c>
      <c r="P17" s="14">
        <f>ROUND(ROUND(Q16*100,0)*ROUND(P$3*100000,0)/1200000,0)/100</f>
      </c>
      <c r="Q17" s="14">
        <f>ROUND(Q16+P17-O17,2)</f>
      </c>
      <c r="R17" s="14">
        <f>ROUND(BD17+MIN(T16+S17-BD17,MAX(0,$CC17-BR17)),2)</f>
      </c>
      <c r="S17" s="14">
        <f>ROUND(ROUND(T16*100,0)*ROUND(S$3*100000,0)/1200000,0)/100</f>
      </c>
      <c r="T17" s="14">
        <f>ROUND(T16+S17-R17,2)</f>
      </c>
      <c r="U17" s="14">
        <f>ROUND(BE17+MIN(W16+V17-BE17,MAX(0,$CC17-BS17)),2)</f>
      </c>
      <c r="V17" s="14">
        <f>ROUND(ROUND(W16*100,0)*ROUND(V$3*100000,0)/1200000,0)/100</f>
      </c>
      <c r="W17" s="14">
        <f>ROUND(W16+V17-U17,2)</f>
      </c>
      <c r="X17" s="14">
        <f>ROUND(BF17+MIN(Z16+Y17-BF17,MAX(0,$CC17-BT17)),2)</f>
      </c>
      <c r="Y17" s="14">
        <f>ROUND(ROUND(Z16*100,0)*ROUND(Y$3*100000,0)/1200000,0)/100</f>
      </c>
      <c r="Z17" s="14">
        <f>ROUND(Z16+Y17-X17,2)</f>
      </c>
      <c r="AA17" s="14">
        <f>ROUND(BG17+MIN(AC16+AB17-BG17,MAX(0,$CC17-BU17)),2)</f>
      </c>
      <c r="AB17" s="14">
        <f>ROUND(ROUND(AC16*100,0)*ROUND(AB$3*100000,0)/1200000,0)/100</f>
      </c>
      <c r="AC17" s="14">
        <f>ROUND(AC16+AB17-AA17,2)</f>
      </c>
      <c r="AD17" s="14">
        <f>ROUND(BH17+MIN(AF16+AE17-BH17,MAX(0,$CC17-BV17)),2)</f>
      </c>
      <c r="AE17" s="14">
        <f>ROUND(ROUND(AF16*100,0)*ROUND(AE$3*100000,0)/1200000,0)/100</f>
      </c>
      <c r="AF17" s="14">
        <f>ROUND(AF16+AE17-AD17,2)</f>
      </c>
      <c r="AG17" s="14">
        <f>ROUND(BI17+MIN(AI16+AH17-BI17,MAX(0,$CC17-BW17)),2)</f>
      </c>
      <c r="AH17" s="14">
        <f>ROUND(ROUND(AI16*100,0)*ROUND(AH$3*100000,0)/1200000,0)/100</f>
      </c>
      <c r="AI17" s="14">
        <f>ROUND(AI16+AH17-AG17,2)</f>
      </c>
      <c r="AJ17" s="14">
        <f>ROUND(BJ17+MIN(AL16+AK17-BJ17,MAX(0,$CC17-BX17)),2)</f>
      </c>
      <c r="AK17" s="14">
        <f>ROUND(ROUND(AL16*100,0)*ROUND(AK$3*100000,0)/1200000,0)/100</f>
      </c>
      <c r="AL17" s="14">
        <f>ROUND(AL16+AK17-AJ17,2)</f>
      </c>
      <c r="AM17" s="14">
        <f>ROUND(BK17+MIN(AO16+AN17-BK17,MAX(0,$CC17-BY17)),2)</f>
      </c>
      <c r="AN17" s="14">
        <f>ROUND(ROUND(AO16*100,0)*ROUND(AN$3*100000,0)/1200000,0)/100</f>
      </c>
      <c r="AO17" s="14">
        <f>ROUND(AO16+AN17-AM17,2)</f>
      </c>
      <c r="AP17" s="14">
        <f>ROUND(BL17+MIN(AR16+AQ17-BL17,MAX(0,$CC17-BZ17)),2)</f>
      </c>
      <c r="AQ17" s="14">
        <f>ROUND(ROUND(AR16*100,0)*ROUND(AQ$3*100000,0)/1200000,0)/100</f>
      </c>
      <c r="AR17" s="14">
        <f>ROUND(AR16+AQ17-AP17,2)</f>
      </c>
      <c r="AS17" s="14">
        <f>ROUND(BM17+MIN(AU16+AT17-BM17,MAX(0,$CC17-CA17)),2)</f>
      </c>
      <c r="AT17" s="14">
        <f>ROUND(ROUND(AU16*100,0)*ROUND(AT$3*100000,0)/1200000,0)/100</f>
      </c>
      <c r="AU17" s="14">
        <f>ROUND(AU16+AT17-AS17,2)</f>
      </c>
      <c r="AV17" s="11">
        <f>SUMIF($C$4:$AU$4,"Payment",C17:AU17)</f>
      </c>
      <c r="AW17" s="11">
        <f>SUMIF($C$4:$AU$4,"Interest",C17:AU17)</f>
      </c>
      <c r="AX17" s="11">
        <f>ROUND(SUMIF($C$4:$AU$4,"Balance",C17:AU17),2)</f>
      </c>
      <c r="AY17">
        <f>MIN(E16+D17,C$3)</f>
      </c>
      <c r="AZ17">
        <f>MIN(H16+G17,F$3)</f>
      </c>
      <c r="BA17">
        <f>MIN(K16+J17,I$3)</f>
      </c>
      <c r="BB17">
        <f>MIN(N16+M17,L$3)</f>
      </c>
      <c r="BC17">
        <f>MIN(Q16+P17,O$3)</f>
      </c>
      <c r="BD17">
        <f>MIN(T16+S17,R$3)</f>
      </c>
      <c r="BE17">
        <f>MIN(W16+V17,U$3)</f>
      </c>
      <c r="BF17">
        <f>MIN(Z16+Y17,X$3)</f>
      </c>
      <c r="BG17">
        <f>MIN(AC16+AB17,AA$3)</f>
      </c>
      <c r="BH17">
        <f>MIN(AF16+AE17,AD$3)</f>
      </c>
      <c r="BI17">
        <f>MIN(AI16+AH17,AG$3)</f>
      </c>
      <c r="BJ17">
        <f>MIN(AL16+AK17,AJ$3)</f>
      </c>
      <c r="BK17">
        <f>MIN(AO16+AN17,AM$3)</f>
      </c>
      <c r="BL17">
        <f>MIN(AR16+AQ17,AP$3)</f>
      </c>
      <c r="BM17">
        <f>MIN(AU16+AT17,AS$3)</f>
      </c>
      <c r="BN17">
        <f>E16+D17-AY17</f>
      </c>
      <c r="BO17">
        <f>BN17+H16+G17-AZ17</f>
      </c>
      <c r="BP17">
        <f>BO17+K16+J17-BA17</f>
      </c>
      <c r="BQ17">
        <f>BP17+N16+M17-BB17</f>
      </c>
      <c r="BR17">
        <f>BQ17+Q16+P17-BC17</f>
      </c>
      <c r="BS17">
        <f>BR17+T16+S17-BD17</f>
      </c>
      <c r="BT17">
        <f>BS17+W16+V17-BE17</f>
      </c>
      <c r="BU17">
        <f>BT17+Z16+Y17-BF17</f>
      </c>
      <c r="BV17">
        <f>BU17+AC16+AB17-BG17</f>
      </c>
      <c r="BW17">
        <f>BV17+AF16+AE17-BH17</f>
      </c>
      <c r="BX17">
        <f>BW17+AI16+AH17-BI17</f>
      </c>
      <c r="BY17">
        <f>BX17+AL16+AK17-BJ17</f>
      </c>
      <c r="BZ17">
        <f>BY17+AO16+AN17-BK17</f>
      </c>
      <c r="CA17">
        <f>BZ17+AR16+AQ17-BL17</f>
      </c>
      <c r="CB17">
        <f>CA17+AU16+AT17-BM17</f>
      </c>
      <c r="CC17">
        <f>MAX(0,Plan!$B$6-SUM(AY17:BM17))</f>
      </c>
    </row>
    <row r="18" spans="1:81" x14ac:dyDescent="0.25">
      <c r="A18">
        <v>13</v>
      </c>
      <c r="B18" s="22">
        <f>EDATE(Plan!$B$5,A18-1)</f>
      </c>
      <c r="C18" s="14">
        <f>ROUND(AY18+MIN(E17+D18-AY18,$CC18),2)</f>
      </c>
      <c r="D18" s="14">
        <f>ROUND(ROUND(E17*100,0)*ROUND(D$3*100000,0)/1200000,0)/100</f>
      </c>
      <c r="E18" s="14">
        <f>ROUND(E17+D18-C18,2)</f>
      </c>
      <c r="F18" s="14">
        <f>ROUND(AZ18+MIN(H17+G18-AZ18,MAX(0,$CC18-BN18)),2)</f>
      </c>
      <c r="G18" s="14">
        <f>ROUND(ROUND(H17*100,0)*ROUND(G$3*100000,0)/1200000,0)/100</f>
      </c>
      <c r="H18" s="14">
        <f>ROUND(H17+G18-F18,2)</f>
      </c>
      <c r="I18" s="14">
        <f>ROUND(BA18+MIN(K17+J18-BA18,MAX(0,$CC18-BO18)),2)</f>
      </c>
      <c r="J18" s="14">
        <f>ROUND(ROUND(K17*100,0)*ROUND(J$3*100000,0)/1200000,0)/100</f>
      </c>
      <c r="K18" s="14">
        <f>ROUND(K17+J18-I18,2)</f>
      </c>
      <c r="L18" s="14">
        <f>ROUND(BB18+MIN(N17+M18-BB18,MAX(0,$CC18-BP18)),2)</f>
      </c>
      <c r="M18" s="14">
        <f>ROUND(ROUND(N17*100,0)*ROUND(M$3*100000,0)/1200000,0)/100</f>
      </c>
      <c r="N18" s="14">
        <f>ROUND(N17+M18-L18,2)</f>
      </c>
      <c r="O18" s="14">
        <f>ROUND(BC18+MIN(Q17+P18-BC18,MAX(0,$CC18-BQ18)),2)</f>
      </c>
      <c r="P18" s="14">
        <f>ROUND(ROUND(Q17*100,0)*ROUND(P$3*100000,0)/1200000,0)/100</f>
      </c>
      <c r="Q18" s="14">
        <f>ROUND(Q17+P18-O18,2)</f>
      </c>
      <c r="R18" s="14">
        <f>ROUND(BD18+MIN(T17+S18-BD18,MAX(0,$CC18-BR18)),2)</f>
      </c>
      <c r="S18" s="14">
        <f>ROUND(ROUND(T17*100,0)*ROUND(S$3*100000,0)/1200000,0)/100</f>
      </c>
      <c r="T18" s="14">
        <f>ROUND(T17+S18-R18,2)</f>
      </c>
      <c r="U18" s="14">
        <f>ROUND(BE18+MIN(W17+V18-BE18,MAX(0,$CC18-BS18)),2)</f>
      </c>
      <c r="V18" s="14">
        <f>ROUND(ROUND(W17*100,0)*ROUND(V$3*100000,0)/1200000,0)/100</f>
      </c>
      <c r="W18" s="14">
        <f>ROUND(W17+V18-U18,2)</f>
      </c>
      <c r="X18" s="14">
        <f>ROUND(BF18+MIN(Z17+Y18-BF18,MAX(0,$CC18-BT18)),2)</f>
      </c>
      <c r="Y18" s="14">
        <f>ROUND(ROUND(Z17*100,0)*ROUND(Y$3*100000,0)/1200000,0)/100</f>
      </c>
      <c r="Z18" s="14">
        <f>ROUND(Z17+Y18-X18,2)</f>
      </c>
      <c r="AA18" s="14">
        <f>ROUND(BG18+MIN(AC17+AB18-BG18,MAX(0,$CC18-BU18)),2)</f>
      </c>
      <c r="AB18" s="14">
        <f>ROUND(ROUND(AC17*100,0)*ROUND(AB$3*100000,0)/1200000,0)/100</f>
      </c>
      <c r="AC18" s="14">
        <f>ROUND(AC17+AB18-AA18,2)</f>
      </c>
      <c r="AD18" s="14">
        <f>ROUND(BH18+MIN(AF17+AE18-BH18,MAX(0,$CC18-BV18)),2)</f>
      </c>
      <c r="AE18" s="14">
        <f>ROUND(ROUND(AF17*100,0)*ROUND(AE$3*100000,0)/1200000,0)/100</f>
      </c>
      <c r="AF18" s="14">
        <f>ROUND(AF17+AE18-AD18,2)</f>
      </c>
      <c r="AG18" s="14">
        <f>ROUND(BI18+MIN(AI17+AH18-BI18,MAX(0,$CC18-BW18)),2)</f>
      </c>
      <c r="AH18" s="14">
        <f>ROUND(ROUND(AI17*100,0)*ROUND(AH$3*100000,0)/1200000,0)/100</f>
      </c>
      <c r="AI18" s="14">
        <f>ROUND(AI17+AH18-AG18,2)</f>
      </c>
      <c r="AJ18" s="14">
        <f>ROUND(BJ18+MIN(AL17+AK18-BJ18,MAX(0,$CC18-BX18)),2)</f>
      </c>
      <c r="AK18" s="14">
        <f>ROUND(ROUND(AL17*100,0)*ROUND(AK$3*100000,0)/1200000,0)/100</f>
      </c>
      <c r="AL18" s="14">
        <f>ROUND(AL17+AK18-AJ18,2)</f>
      </c>
      <c r="AM18" s="14">
        <f>ROUND(BK18+MIN(AO17+AN18-BK18,MAX(0,$CC18-BY18)),2)</f>
      </c>
      <c r="AN18" s="14">
        <f>ROUND(ROUND(AO17*100,0)*ROUND(AN$3*100000,0)/1200000,0)/100</f>
      </c>
      <c r="AO18" s="14">
        <f>ROUND(AO17+AN18-AM18,2)</f>
      </c>
      <c r="AP18" s="14">
        <f>ROUND(BL18+MIN(AR17+AQ18-BL18,MAX(0,$CC18-BZ18)),2)</f>
      </c>
      <c r="AQ18" s="14">
        <f>ROUND(ROUND(AR17*100,0)*ROUND(AQ$3*100000,0)/1200000,0)/100</f>
      </c>
      <c r="AR18" s="14">
        <f>ROUND(AR17+AQ18-AP18,2)</f>
      </c>
      <c r="AS18" s="14">
        <f>ROUND(BM18+MIN(AU17+AT18-BM18,MAX(0,$CC18-CA18)),2)</f>
      </c>
      <c r="AT18" s="14">
        <f>ROUND(ROUND(AU17*100,0)*ROUND(AT$3*100000,0)/1200000,0)/100</f>
      </c>
      <c r="AU18" s="14">
        <f>ROUND(AU17+AT18-AS18,2)</f>
      </c>
      <c r="AV18" s="11">
        <f>SUMIF($C$4:$AU$4,"Payment",C18:AU18)</f>
      </c>
      <c r="AW18" s="11">
        <f>SUMIF($C$4:$AU$4,"Interest",C18:AU18)</f>
      </c>
      <c r="AX18" s="11">
        <f>ROUND(SUMIF($C$4:$AU$4,"Balance",C18:AU18),2)</f>
      </c>
      <c r="AY18">
        <f>MIN(E17+D18,C$3)</f>
      </c>
      <c r="AZ18">
        <f>MIN(H17+G18,F$3)</f>
      </c>
      <c r="BA18">
        <f>MIN(K17+J18,I$3)</f>
      </c>
      <c r="BB18">
        <f>MIN(N17+M18,L$3)</f>
      </c>
      <c r="BC18">
        <f>MIN(Q17+P18,O$3)</f>
      </c>
      <c r="BD18">
        <f>MIN(T17+S18,R$3)</f>
      </c>
      <c r="BE18">
        <f>MIN(W17+V18,U$3)</f>
      </c>
      <c r="BF18">
        <f>MIN(Z17+Y18,X$3)</f>
      </c>
      <c r="BG18">
        <f>MIN(AC17+AB18,AA$3)</f>
      </c>
      <c r="BH18">
        <f>MIN(AF17+AE18,AD$3)</f>
      </c>
      <c r="BI18">
        <f>MIN(AI17+AH18,AG$3)</f>
      </c>
      <c r="BJ18">
        <f>MIN(AL17+AK18,AJ$3)</f>
      </c>
      <c r="BK18">
        <f>MIN(AO17+AN18,AM$3)</f>
      </c>
      <c r="BL18">
        <f>MIN(AR17+AQ18,AP$3)</f>
      </c>
      <c r="BM18">
        <f>MIN(AU17+AT18,AS$3)</f>
      </c>
      <c r="BN18">
        <f>E17+D18-AY18</f>
      </c>
      <c r="BO18">
        <f>BN18+H17+G18-AZ18</f>
      </c>
      <c r="BP18">
        <f>BO18+K17+J18-BA18</f>
      </c>
      <c r="BQ18">
        <f>BP18+N17+M18-BB18</f>
      </c>
      <c r="BR18">
        <f>BQ18+Q17+P18-BC18</f>
      </c>
      <c r="BS18">
        <f>BR18+T17+S18-BD18</f>
      </c>
      <c r="BT18">
        <f>BS18+W17+V18-BE18</f>
      </c>
      <c r="BU18">
        <f>BT18+Z17+Y18-BF18</f>
      </c>
      <c r="BV18">
        <f>BU18+AC17+AB18-BG18</f>
      </c>
      <c r="BW18">
        <f>BV18+AF17+AE18-BH18</f>
      </c>
      <c r="BX18">
        <f>BW18+AI17+AH18-BI18</f>
      </c>
      <c r="BY18">
        <f>BX18+AL17+AK18-BJ18</f>
      </c>
      <c r="BZ18">
        <f>BY18+AO17+AN18-BK18</f>
      </c>
      <c r="CA18">
        <f>BZ18+AR17+AQ18-BL18</f>
      </c>
      <c r="CB18">
        <f>CA18+AU17+AT18-BM18</f>
      </c>
      <c r="CC18">
        <f>MAX(0,Plan!$B$6-SUM(AY18:BM18))</f>
      </c>
    </row>
    <row r="19" spans="1:81" x14ac:dyDescent="0.25">
      <c r="A19">
        <v>14</v>
      </c>
      <c r="B19" s="22">
        <f>EDATE(Plan!$B$5,A19-1)</f>
      </c>
      <c r="C19" s="14">
        <f>ROUND(AY19+MIN(E18+D19-AY19,$CC19),2)</f>
      </c>
      <c r="D19" s="14">
        <f>ROUND(ROUND(E18*100,0)*ROUND(D$3*100000,0)/1200000,0)/100</f>
      </c>
      <c r="E19" s="14">
        <f>ROUND(E18+D19-C19,2)</f>
      </c>
      <c r="F19" s="14">
        <f>ROUND(AZ19+MIN(H18+G19-AZ19,MAX(0,$CC19-BN19)),2)</f>
      </c>
      <c r="G19" s="14">
        <f>ROUND(ROUND(H18*100,0)*ROUND(G$3*100000,0)/1200000,0)/100</f>
      </c>
      <c r="H19" s="14">
        <f>ROUND(H18+G19-F19,2)</f>
      </c>
      <c r="I19" s="14">
        <f>ROUND(BA19+MIN(K18+J19-BA19,MAX(0,$CC19-BO19)),2)</f>
      </c>
      <c r="J19" s="14">
        <f>ROUND(ROUND(K18*100,0)*ROUND(J$3*100000,0)/1200000,0)/100</f>
      </c>
      <c r="K19" s="14">
        <f>ROUND(K18+J19-I19,2)</f>
      </c>
      <c r="L19" s="14">
        <f>ROUND(BB19+MIN(N18+M19-BB19,MAX(0,$CC19-BP19)),2)</f>
      </c>
      <c r="M19" s="14">
        <f>ROUND(ROUND(N18*100,0)*ROUND(M$3*100000,0)/1200000,0)/100</f>
      </c>
      <c r="N19" s="14">
        <f>ROUND(N18+M19-L19,2)</f>
      </c>
      <c r="O19" s="14">
        <f>ROUND(BC19+MIN(Q18+P19-BC19,MAX(0,$CC19-BQ19)),2)</f>
      </c>
      <c r="P19" s="14">
        <f>ROUND(ROUND(Q18*100,0)*ROUND(P$3*100000,0)/1200000,0)/100</f>
      </c>
      <c r="Q19" s="14">
        <f>ROUND(Q18+P19-O19,2)</f>
      </c>
      <c r="R19" s="14">
        <f>ROUND(BD19+MIN(T18+S19-BD19,MAX(0,$CC19-BR19)),2)</f>
      </c>
      <c r="S19" s="14">
        <f>ROUND(ROUND(T18*100,0)*ROUND(S$3*100000,0)/1200000,0)/100</f>
      </c>
      <c r="T19" s="14">
        <f>ROUND(T18+S19-R19,2)</f>
      </c>
      <c r="U19" s="14">
        <f>ROUND(BE19+MIN(W18+V19-BE19,MAX(0,$CC19-BS19)),2)</f>
      </c>
      <c r="V19" s="14">
        <f>ROUND(ROUND(W18*100,0)*ROUND(V$3*100000,0)/1200000,0)/100</f>
      </c>
      <c r="W19" s="14">
        <f>ROUND(W18+V19-U19,2)</f>
      </c>
      <c r="X19" s="14">
        <f>ROUND(BF19+MIN(Z18+Y19-BF19,MAX(0,$CC19-BT19)),2)</f>
      </c>
      <c r="Y19" s="14">
        <f>ROUND(ROUND(Z18*100,0)*ROUND(Y$3*100000,0)/1200000,0)/100</f>
      </c>
      <c r="Z19" s="14">
        <f>ROUND(Z18+Y19-X19,2)</f>
      </c>
      <c r="AA19" s="14">
        <f>ROUND(BG19+MIN(AC18+AB19-BG19,MAX(0,$CC19-BU19)),2)</f>
      </c>
      <c r="AB19" s="14">
        <f>ROUND(ROUND(AC18*100,0)*ROUND(AB$3*100000,0)/1200000,0)/100</f>
      </c>
      <c r="AC19" s="14">
        <f>ROUND(AC18+AB19-AA19,2)</f>
      </c>
      <c r="AD19" s="14">
        <f>ROUND(BH19+MIN(AF18+AE19-BH19,MAX(0,$CC19-BV19)),2)</f>
      </c>
      <c r="AE19" s="14">
        <f>ROUND(ROUND(AF18*100,0)*ROUND(AE$3*100000,0)/1200000,0)/100</f>
      </c>
      <c r="AF19" s="14">
        <f>ROUND(AF18+AE19-AD19,2)</f>
      </c>
      <c r="AG19" s="14">
        <f>ROUND(BI19+MIN(AI18+AH19-BI19,MAX(0,$CC19-BW19)),2)</f>
      </c>
      <c r="AH19" s="14">
        <f>ROUND(ROUND(AI18*100,0)*ROUND(AH$3*100000,0)/1200000,0)/100</f>
      </c>
      <c r="AI19" s="14">
        <f>ROUND(AI18+AH19-AG19,2)</f>
      </c>
      <c r="AJ19" s="14">
        <f>ROUND(BJ19+MIN(AL18+AK19-BJ19,MAX(0,$CC19-BX19)),2)</f>
      </c>
      <c r="AK19" s="14">
        <f>ROUND(ROUND(AL18*100,0)*ROUND(AK$3*100000,0)/1200000,0)/100</f>
      </c>
      <c r="AL19" s="14">
        <f>ROUND(AL18+AK19-AJ19,2)</f>
      </c>
      <c r="AM19" s="14">
        <f>ROUND(BK19+MIN(AO18+AN19-BK19,MAX(0,$CC19-BY19)),2)</f>
      </c>
      <c r="AN19" s="14">
        <f>ROUND(ROUND(AO18*100,0)*ROUND(AN$3*100000,0)/1200000,0)/100</f>
      </c>
      <c r="AO19" s="14">
        <f>ROUND(AO18+AN19-AM19,2)</f>
      </c>
      <c r="AP19" s="14">
        <f>ROUND(BL19+MIN(AR18+AQ19-BL19,MAX(0,$CC19-BZ19)),2)</f>
      </c>
      <c r="AQ19" s="14">
        <f>ROUND(ROUND(AR18*100,0)*ROUND(AQ$3*100000,0)/1200000,0)/100</f>
      </c>
      <c r="AR19" s="14">
        <f>ROUND(AR18+AQ19-AP19,2)</f>
      </c>
      <c r="AS19" s="14">
        <f>ROUND(BM19+MIN(AU18+AT19-BM19,MAX(0,$CC19-CA19)),2)</f>
      </c>
      <c r="AT19" s="14">
        <f>ROUND(ROUND(AU18*100,0)*ROUND(AT$3*100000,0)/1200000,0)/100</f>
      </c>
      <c r="AU19" s="14">
        <f>ROUND(AU18+AT19-AS19,2)</f>
      </c>
      <c r="AV19" s="11">
        <f>SUMIF($C$4:$AU$4,"Payment",C19:AU19)</f>
      </c>
      <c r="AW19" s="11">
        <f>SUMIF($C$4:$AU$4,"Interest",C19:AU19)</f>
      </c>
      <c r="AX19" s="11">
        <f>ROUND(SUMIF($C$4:$AU$4,"Balance",C19:AU19),2)</f>
      </c>
      <c r="AY19">
        <f>MIN(E18+D19,C$3)</f>
      </c>
      <c r="AZ19">
        <f>MIN(H18+G19,F$3)</f>
      </c>
      <c r="BA19">
        <f>MIN(K18+J19,I$3)</f>
      </c>
      <c r="BB19">
        <f>MIN(N18+M19,L$3)</f>
      </c>
      <c r="BC19">
        <f>MIN(Q18+P19,O$3)</f>
      </c>
      <c r="BD19">
        <f>MIN(T18+S19,R$3)</f>
      </c>
      <c r="BE19">
        <f>MIN(W18+V19,U$3)</f>
      </c>
      <c r="BF19">
        <f>MIN(Z18+Y19,X$3)</f>
      </c>
      <c r="BG19">
        <f>MIN(AC18+AB19,AA$3)</f>
      </c>
      <c r="BH19">
        <f>MIN(AF18+AE19,AD$3)</f>
      </c>
      <c r="BI19">
        <f>MIN(AI18+AH19,AG$3)</f>
      </c>
      <c r="BJ19">
        <f>MIN(AL18+AK19,AJ$3)</f>
      </c>
      <c r="BK19">
        <f>MIN(AO18+AN19,AM$3)</f>
      </c>
      <c r="BL19">
        <f>MIN(AR18+AQ19,AP$3)</f>
      </c>
      <c r="BM19">
        <f>MIN(AU18+AT19,AS$3)</f>
      </c>
      <c r="BN19">
        <f>E18+D19-AY19</f>
      </c>
      <c r="BO19">
        <f>BN19+H18+G19-AZ19</f>
      </c>
      <c r="BP19">
        <f>BO19+K18+J19-BA19</f>
      </c>
      <c r="BQ19">
        <f>BP19+N18+M19-BB19</f>
      </c>
      <c r="BR19">
        <f>BQ19+Q18+P19-BC19</f>
      </c>
      <c r="BS19">
        <f>BR19+T18+S19-BD19</f>
      </c>
      <c r="BT19">
        <f>BS19+W18+V19-BE19</f>
      </c>
      <c r="BU19">
        <f>BT19+Z18+Y19-BF19</f>
      </c>
      <c r="BV19">
        <f>BU19+AC18+AB19-BG19</f>
      </c>
      <c r="BW19">
        <f>BV19+AF18+AE19-BH19</f>
      </c>
      <c r="BX19">
        <f>BW19+AI18+AH19-BI19</f>
      </c>
      <c r="BY19">
        <f>BX19+AL18+AK19-BJ19</f>
      </c>
      <c r="BZ19">
        <f>BY19+AO18+AN19-BK19</f>
      </c>
      <c r="CA19">
        <f>BZ19+AR18+AQ19-BL19</f>
      </c>
      <c r="CB19">
        <f>CA19+AU18+AT19-BM19</f>
      </c>
      <c r="CC19">
        <f>MAX(0,Plan!$B$6-SUM(AY19:BM19))</f>
      </c>
    </row>
    <row r="20" spans="1:81" x14ac:dyDescent="0.25">
      <c r="A20">
        <v>15</v>
      </c>
      <c r="B20" s="22">
        <f>EDATE(Plan!$B$5,A20-1)</f>
      </c>
      <c r="C20" s="14">
        <f>ROUND(AY20+MIN(E19+D20-AY20,$CC20),2)</f>
      </c>
      <c r="D20" s="14">
        <f>ROUND(ROUND(E19*100,0)*ROUND(D$3*100000,0)/1200000,0)/100</f>
      </c>
      <c r="E20" s="14">
        <f>ROUND(E19+D20-C20,2)</f>
      </c>
      <c r="F20" s="14">
        <f>ROUND(AZ20+MIN(H19+G20-AZ20,MAX(0,$CC20-BN20)),2)</f>
      </c>
      <c r="G20" s="14">
        <f>ROUND(ROUND(H19*100,0)*ROUND(G$3*100000,0)/1200000,0)/100</f>
      </c>
      <c r="H20" s="14">
        <f>ROUND(H19+G20-F20,2)</f>
      </c>
      <c r="I20" s="14">
        <f>ROUND(BA20+MIN(K19+J20-BA20,MAX(0,$CC20-BO20)),2)</f>
      </c>
      <c r="J20" s="14">
        <f>ROUND(ROUND(K19*100,0)*ROUND(J$3*100000,0)/1200000,0)/100</f>
      </c>
      <c r="K20" s="14">
        <f>ROUND(K19+J20-I20,2)</f>
      </c>
      <c r="L20" s="14">
        <f>ROUND(BB20+MIN(N19+M20-BB20,MAX(0,$CC20-BP20)),2)</f>
      </c>
      <c r="M20" s="14">
        <f>ROUND(ROUND(N19*100,0)*ROUND(M$3*100000,0)/1200000,0)/100</f>
      </c>
      <c r="N20" s="14">
        <f>ROUND(N19+M20-L20,2)</f>
      </c>
      <c r="O20" s="14">
        <f>ROUND(BC20+MIN(Q19+P20-BC20,MAX(0,$CC20-BQ20)),2)</f>
      </c>
      <c r="P20" s="14">
        <f>ROUND(ROUND(Q19*100,0)*ROUND(P$3*100000,0)/1200000,0)/100</f>
      </c>
      <c r="Q20" s="14">
        <f>ROUND(Q19+P20-O20,2)</f>
      </c>
      <c r="R20" s="14">
        <f>ROUND(BD20+MIN(T19+S20-BD20,MAX(0,$CC20-BR20)),2)</f>
      </c>
      <c r="S20" s="14">
        <f>ROUND(ROUND(T19*100,0)*ROUND(S$3*100000,0)/1200000,0)/100</f>
      </c>
      <c r="T20" s="14">
        <f>ROUND(T19+S20-R20,2)</f>
      </c>
      <c r="U20" s="14">
        <f>ROUND(BE20+MIN(W19+V20-BE20,MAX(0,$CC20-BS20)),2)</f>
      </c>
      <c r="V20" s="14">
        <f>ROUND(ROUND(W19*100,0)*ROUND(V$3*100000,0)/1200000,0)/100</f>
      </c>
      <c r="W20" s="14">
        <f>ROUND(W19+V20-U20,2)</f>
      </c>
      <c r="X20" s="14">
        <f>ROUND(BF20+MIN(Z19+Y20-BF20,MAX(0,$CC20-BT20)),2)</f>
      </c>
      <c r="Y20" s="14">
        <f>ROUND(ROUND(Z19*100,0)*ROUND(Y$3*100000,0)/1200000,0)/100</f>
      </c>
      <c r="Z20" s="14">
        <f>ROUND(Z19+Y20-X20,2)</f>
      </c>
      <c r="AA20" s="14">
        <f>ROUND(BG20+MIN(AC19+AB20-BG20,MAX(0,$CC20-BU20)),2)</f>
      </c>
      <c r="AB20" s="14">
        <f>ROUND(ROUND(AC19*100,0)*ROUND(AB$3*100000,0)/1200000,0)/100</f>
      </c>
      <c r="AC20" s="14">
        <f>ROUND(AC19+AB20-AA20,2)</f>
      </c>
      <c r="AD20" s="14">
        <f>ROUND(BH20+MIN(AF19+AE20-BH20,MAX(0,$CC20-BV20)),2)</f>
      </c>
      <c r="AE20" s="14">
        <f>ROUND(ROUND(AF19*100,0)*ROUND(AE$3*100000,0)/1200000,0)/100</f>
      </c>
      <c r="AF20" s="14">
        <f>ROUND(AF19+AE20-AD20,2)</f>
      </c>
      <c r="AG20" s="14">
        <f>ROUND(BI20+MIN(AI19+AH20-BI20,MAX(0,$CC20-BW20)),2)</f>
      </c>
      <c r="AH20" s="14">
        <f>ROUND(ROUND(AI19*100,0)*ROUND(AH$3*100000,0)/1200000,0)/100</f>
      </c>
      <c r="AI20" s="14">
        <f>ROUND(AI19+AH20-AG20,2)</f>
      </c>
      <c r="AJ20" s="14">
        <f>ROUND(BJ20+MIN(AL19+AK20-BJ20,MAX(0,$CC20-BX20)),2)</f>
      </c>
      <c r="AK20" s="14">
        <f>ROUND(ROUND(AL19*100,0)*ROUND(AK$3*100000,0)/1200000,0)/100</f>
      </c>
      <c r="AL20" s="14">
        <f>ROUND(AL19+AK20-AJ20,2)</f>
      </c>
      <c r="AM20" s="14">
        <f>ROUND(BK20+MIN(AO19+AN20-BK20,MAX(0,$CC20-BY20)),2)</f>
      </c>
      <c r="AN20" s="14">
        <f>ROUND(ROUND(AO19*100,0)*ROUND(AN$3*100000,0)/1200000,0)/100</f>
      </c>
      <c r="AO20" s="14">
        <f>ROUND(AO19+AN20-AM20,2)</f>
      </c>
      <c r="AP20" s="14">
        <f>ROUND(BL20+MIN(AR19+AQ20-BL20,MAX(0,$CC20-BZ20)),2)</f>
      </c>
      <c r="AQ20" s="14">
        <f>ROUND(ROUND(AR19*100,0)*ROUND(AQ$3*100000,0)/1200000,0)/100</f>
      </c>
      <c r="AR20" s="14">
        <f>ROUND(AR19+AQ20-AP20,2)</f>
      </c>
      <c r="AS20" s="14">
        <f>ROUND(BM20+MIN(AU19+AT20-BM20,MAX(0,$CC20-CA20)),2)</f>
      </c>
      <c r="AT20" s="14">
        <f>ROUND(ROUND(AU19*100,0)*ROUND(AT$3*100000,0)/1200000,0)/100</f>
      </c>
      <c r="AU20" s="14">
        <f>ROUND(AU19+AT20-AS20,2)</f>
      </c>
      <c r="AV20" s="11">
        <f>SUMIF($C$4:$AU$4,"Payment",C20:AU20)</f>
      </c>
      <c r="AW20" s="11">
        <f>SUMIF($C$4:$AU$4,"Interest",C20:AU20)</f>
      </c>
      <c r="AX20" s="11">
        <f>ROUND(SUMIF($C$4:$AU$4,"Balance",C20:AU20),2)</f>
      </c>
      <c r="AY20">
        <f>MIN(E19+D20,C$3)</f>
      </c>
      <c r="AZ20">
        <f>MIN(H19+G20,F$3)</f>
      </c>
      <c r="BA20">
        <f>MIN(K19+J20,I$3)</f>
      </c>
      <c r="BB20">
        <f>MIN(N19+M20,L$3)</f>
      </c>
      <c r="BC20">
        <f>MIN(Q19+P20,O$3)</f>
      </c>
      <c r="BD20">
        <f>MIN(T19+S20,R$3)</f>
      </c>
      <c r="BE20">
        <f>MIN(W19+V20,U$3)</f>
      </c>
      <c r="BF20">
        <f>MIN(Z19+Y20,X$3)</f>
      </c>
      <c r="BG20">
        <f>MIN(AC19+AB20,AA$3)</f>
      </c>
      <c r="BH20">
        <f>MIN(AF19+AE20,AD$3)</f>
      </c>
      <c r="BI20">
        <f>MIN(AI19+AH20,AG$3)</f>
      </c>
      <c r="BJ20">
        <f>MIN(AL19+AK20,AJ$3)</f>
      </c>
      <c r="BK20">
        <f>MIN(AO19+AN20,AM$3)</f>
      </c>
      <c r="BL20">
        <f>MIN(AR19+AQ20,AP$3)</f>
      </c>
      <c r="BM20">
        <f>MIN(AU19+AT20,AS$3)</f>
      </c>
      <c r="BN20">
        <f>E19+D20-AY20</f>
      </c>
      <c r="BO20">
        <f>BN20+H19+G20-AZ20</f>
      </c>
      <c r="BP20">
        <f>BO20+K19+J20-BA20</f>
      </c>
      <c r="BQ20">
        <f>BP20+N19+M20-BB20</f>
      </c>
      <c r="BR20">
        <f>BQ20+Q19+P20-BC20</f>
      </c>
      <c r="BS20">
        <f>BR20+T19+S20-BD20</f>
      </c>
      <c r="BT20">
        <f>BS20+W19+V20-BE20</f>
      </c>
      <c r="BU20">
        <f>BT20+Z19+Y20-BF20</f>
      </c>
      <c r="BV20">
        <f>BU20+AC19+AB20-BG20</f>
      </c>
      <c r="BW20">
        <f>BV20+AF19+AE20-BH20</f>
      </c>
      <c r="BX20">
        <f>BW20+AI19+AH20-BI20</f>
      </c>
      <c r="BY20">
        <f>BX20+AL19+AK20-BJ20</f>
      </c>
      <c r="BZ20">
        <f>BY20+AO19+AN20-BK20</f>
      </c>
      <c r="CA20">
        <f>BZ20+AR19+AQ20-BL20</f>
      </c>
      <c r="CB20">
        <f>CA20+AU19+AT20-BM20</f>
      </c>
      <c r="CC20">
        <f>MAX(0,Plan!$B$6-SUM(AY20:BM20))</f>
      </c>
    </row>
    <row r="21" spans="1:81" x14ac:dyDescent="0.25">
      <c r="A21">
        <v>16</v>
      </c>
      <c r="B21" s="22">
        <f>EDATE(Plan!$B$5,A21-1)</f>
      </c>
      <c r="C21" s="14">
        <f>ROUND(AY21+MIN(E20+D21-AY21,$CC21),2)</f>
      </c>
      <c r="D21" s="14">
        <f>ROUND(ROUND(E20*100,0)*ROUND(D$3*100000,0)/1200000,0)/100</f>
      </c>
      <c r="E21" s="14">
        <f>ROUND(E20+D21-C21,2)</f>
      </c>
      <c r="F21" s="14">
        <f>ROUND(AZ21+MIN(H20+G21-AZ21,MAX(0,$CC21-BN21)),2)</f>
      </c>
      <c r="G21" s="14">
        <f>ROUND(ROUND(H20*100,0)*ROUND(G$3*100000,0)/1200000,0)/100</f>
      </c>
      <c r="H21" s="14">
        <f>ROUND(H20+G21-F21,2)</f>
      </c>
      <c r="I21" s="14">
        <f>ROUND(BA21+MIN(K20+J21-BA21,MAX(0,$CC21-BO21)),2)</f>
      </c>
      <c r="J21" s="14">
        <f>ROUND(ROUND(K20*100,0)*ROUND(J$3*100000,0)/1200000,0)/100</f>
      </c>
      <c r="K21" s="14">
        <f>ROUND(K20+J21-I21,2)</f>
      </c>
      <c r="L21" s="14">
        <f>ROUND(BB21+MIN(N20+M21-BB21,MAX(0,$CC21-BP21)),2)</f>
      </c>
      <c r="M21" s="14">
        <f>ROUND(ROUND(N20*100,0)*ROUND(M$3*100000,0)/1200000,0)/100</f>
      </c>
      <c r="N21" s="14">
        <f>ROUND(N20+M21-L21,2)</f>
      </c>
      <c r="O21" s="14">
        <f>ROUND(BC21+MIN(Q20+P21-BC21,MAX(0,$CC21-BQ21)),2)</f>
      </c>
      <c r="P21" s="14">
        <f>ROUND(ROUND(Q20*100,0)*ROUND(P$3*100000,0)/1200000,0)/100</f>
      </c>
      <c r="Q21" s="14">
        <f>ROUND(Q20+P21-O21,2)</f>
      </c>
      <c r="R21" s="14">
        <f>ROUND(BD21+MIN(T20+S21-BD21,MAX(0,$CC21-BR21)),2)</f>
      </c>
      <c r="S21" s="14">
        <f>ROUND(ROUND(T20*100,0)*ROUND(S$3*100000,0)/1200000,0)/100</f>
      </c>
      <c r="T21" s="14">
        <f>ROUND(T20+S21-R21,2)</f>
      </c>
      <c r="U21" s="14">
        <f>ROUND(BE21+MIN(W20+V21-BE21,MAX(0,$CC21-BS21)),2)</f>
      </c>
      <c r="V21" s="14">
        <f>ROUND(ROUND(W20*100,0)*ROUND(V$3*100000,0)/1200000,0)/100</f>
      </c>
      <c r="W21" s="14">
        <f>ROUND(W20+V21-U21,2)</f>
      </c>
      <c r="X21" s="14">
        <f>ROUND(BF21+MIN(Z20+Y21-BF21,MAX(0,$CC21-BT21)),2)</f>
      </c>
      <c r="Y21" s="14">
        <f>ROUND(ROUND(Z20*100,0)*ROUND(Y$3*100000,0)/1200000,0)/100</f>
      </c>
      <c r="Z21" s="14">
        <f>ROUND(Z20+Y21-X21,2)</f>
      </c>
      <c r="AA21" s="14">
        <f>ROUND(BG21+MIN(AC20+AB21-BG21,MAX(0,$CC21-BU21)),2)</f>
      </c>
      <c r="AB21" s="14">
        <f>ROUND(ROUND(AC20*100,0)*ROUND(AB$3*100000,0)/1200000,0)/100</f>
      </c>
      <c r="AC21" s="14">
        <f>ROUND(AC20+AB21-AA21,2)</f>
      </c>
      <c r="AD21" s="14">
        <f>ROUND(BH21+MIN(AF20+AE21-BH21,MAX(0,$CC21-BV21)),2)</f>
      </c>
      <c r="AE21" s="14">
        <f>ROUND(ROUND(AF20*100,0)*ROUND(AE$3*100000,0)/1200000,0)/100</f>
      </c>
      <c r="AF21" s="14">
        <f>ROUND(AF20+AE21-AD21,2)</f>
      </c>
      <c r="AG21" s="14">
        <f>ROUND(BI21+MIN(AI20+AH21-BI21,MAX(0,$CC21-BW21)),2)</f>
      </c>
      <c r="AH21" s="14">
        <f>ROUND(ROUND(AI20*100,0)*ROUND(AH$3*100000,0)/1200000,0)/100</f>
      </c>
      <c r="AI21" s="14">
        <f>ROUND(AI20+AH21-AG21,2)</f>
      </c>
      <c r="AJ21" s="14">
        <f>ROUND(BJ21+MIN(AL20+AK21-BJ21,MAX(0,$CC21-BX21)),2)</f>
      </c>
      <c r="AK21" s="14">
        <f>ROUND(ROUND(AL20*100,0)*ROUND(AK$3*100000,0)/1200000,0)/100</f>
      </c>
      <c r="AL21" s="14">
        <f>ROUND(AL20+AK21-AJ21,2)</f>
      </c>
      <c r="AM21" s="14">
        <f>ROUND(BK21+MIN(AO20+AN21-BK21,MAX(0,$CC21-BY21)),2)</f>
      </c>
      <c r="AN21" s="14">
        <f>ROUND(ROUND(AO20*100,0)*ROUND(AN$3*100000,0)/1200000,0)/100</f>
      </c>
      <c r="AO21" s="14">
        <f>ROUND(AO20+AN21-AM21,2)</f>
      </c>
      <c r="AP21" s="14">
        <f>ROUND(BL21+MIN(AR20+AQ21-BL21,MAX(0,$CC21-BZ21)),2)</f>
      </c>
      <c r="AQ21" s="14">
        <f>ROUND(ROUND(AR20*100,0)*ROUND(AQ$3*100000,0)/1200000,0)/100</f>
      </c>
      <c r="AR21" s="14">
        <f>ROUND(AR20+AQ21-AP21,2)</f>
      </c>
      <c r="AS21" s="14">
        <f>ROUND(BM21+MIN(AU20+AT21-BM21,MAX(0,$CC21-CA21)),2)</f>
      </c>
      <c r="AT21" s="14">
        <f>ROUND(ROUND(AU20*100,0)*ROUND(AT$3*100000,0)/1200000,0)/100</f>
      </c>
      <c r="AU21" s="14">
        <f>ROUND(AU20+AT21-AS21,2)</f>
      </c>
      <c r="AV21" s="11">
        <f>SUMIF($C$4:$AU$4,"Payment",C21:AU21)</f>
      </c>
      <c r="AW21" s="11">
        <f>SUMIF($C$4:$AU$4,"Interest",C21:AU21)</f>
      </c>
      <c r="AX21" s="11">
        <f>ROUND(SUMIF($C$4:$AU$4,"Balance",C21:AU21),2)</f>
      </c>
      <c r="AY21">
        <f>MIN(E20+D21,C$3)</f>
      </c>
      <c r="AZ21">
        <f>MIN(H20+G21,F$3)</f>
      </c>
      <c r="BA21">
        <f>MIN(K20+J21,I$3)</f>
      </c>
      <c r="BB21">
        <f>MIN(N20+M21,L$3)</f>
      </c>
      <c r="BC21">
        <f>MIN(Q20+P21,O$3)</f>
      </c>
      <c r="BD21">
        <f>MIN(T20+S21,R$3)</f>
      </c>
      <c r="BE21">
        <f>MIN(W20+V21,U$3)</f>
      </c>
      <c r="BF21">
        <f>MIN(Z20+Y21,X$3)</f>
      </c>
      <c r="BG21">
        <f>MIN(AC20+AB21,AA$3)</f>
      </c>
      <c r="BH21">
        <f>MIN(AF20+AE21,AD$3)</f>
      </c>
      <c r="BI21">
        <f>MIN(AI20+AH21,AG$3)</f>
      </c>
      <c r="BJ21">
        <f>MIN(AL20+AK21,AJ$3)</f>
      </c>
      <c r="BK21">
        <f>MIN(AO20+AN21,AM$3)</f>
      </c>
      <c r="BL21">
        <f>MIN(AR20+AQ21,AP$3)</f>
      </c>
      <c r="BM21">
        <f>MIN(AU20+AT21,AS$3)</f>
      </c>
      <c r="BN21">
        <f>E20+D21-AY21</f>
      </c>
      <c r="BO21">
        <f>BN21+H20+G21-AZ21</f>
      </c>
      <c r="BP21">
        <f>BO21+K20+J21-BA21</f>
      </c>
      <c r="BQ21">
        <f>BP21+N20+M21-BB21</f>
      </c>
      <c r="BR21">
        <f>BQ21+Q20+P21-BC21</f>
      </c>
      <c r="BS21">
        <f>BR21+T20+S21-BD21</f>
      </c>
      <c r="BT21">
        <f>BS21+W20+V21-BE21</f>
      </c>
      <c r="BU21">
        <f>BT21+Z20+Y21-BF21</f>
      </c>
      <c r="BV21">
        <f>BU21+AC20+AB21-BG21</f>
      </c>
      <c r="BW21">
        <f>BV21+AF20+AE21-BH21</f>
      </c>
      <c r="BX21">
        <f>BW21+AI20+AH21-BI21</f>
      </c>
      <c r="BY21">
        <f>BX21+AL20+AK21-BJ21</f>
      </c>
      <c r="BZ21">
        <f>BY21+AO20+AN21-BK21</f>
      </c>
      <c r="CA21">
        <f>BZ21+AR20+AQ21-BL21</f>
      </c>
      <c r="CB21">
        <f>CA21+AU20+AT21-BM21</f>
      </c>
      <c r="CC21">
        <f>MAX(0,Plan!$B$6-SUM(AY21:BM21))</f>
      </c>
    </row>
    <row r="22" spans="1:81" x14ac:dyDescent="0.25">
      <c r="A22">
        <v>17</v>
      </c>
      <c r="B22" s="22">
        <f>EDATE(Plan!$B$5,A22-1)</f>
      </c>
      <c r="C22" s="14">
        <f>ROUND(AY22+MIN(E21+D22-AY22,$CC22),2)</f>
      </c>
      <c r="D22" s="14">
        <f>ROUND(ROUND(E21*100,0)*ROUND(D$3*100000,0)/1200000,0)/100</f>
      </c>
      <c r="E22" s="14">
        <f>ROUND(E21+D22-C22,2)</f>
      </c>
      <c r="F22" s="14">
        <f>ROUND(AZ22+MIN(H21+G22-AZ22,MAX(0,$CC22-BN22)),2)</f>
      </c>
      <c r="G22" s="14">
        <f>ROUND(ROUND(H21*100,0)*ROUND(G$3*100000,0)/1200000,0)/100</f>
      </c>
      <c r="H22" s="14">
        <f>ROUND(H21+G22-F22,2)</f>
      </c>
      <c r="I22" s="14">
        <f>ROUND(BA22+MIN(K21+J22-BA22,MAX(0,$CC22-BO22)),2)</f>
      </c>
      <c r="J22" s="14">
        <f>ROUND(ROUND(K21*100,0)*ROUND(J$3*100000,0)/1200000,0)/100</f>
      </c>
      <c r="K22" s="14">
        <f>ROUND(K21+J22-I22,2)</f>
      </c>
      <c r="L22" s="14">
        <f>ROUND(BB22+MIN(N21+M22-BB22,MAX(0,$CC22-BP22)),2)</f>
      </c>
      <c r="M22" s="14">
        <f>ROUND(ROUND(N21*100,0)*ROUND(M$3*100000,0)/1200000,0)/100</f>
      </c>
      <c r="N22" s="14">
        <f>ROUND(N21+M22-L22,2)</f>
      </c>
      <c r="O22" s="14">
        <f>ROUND(BC22+MIN(Q21+P22-BC22,MAX(0,$CC22-BQ22)),2)</f>
      </c>
      <c r="P22" s="14">
        <f>ROUND(ROUND(Q21*100,0)*ROUND(P$3*100000,0)/1200000,0)/100</f>
      </c>
      <c r="Q22" s="14">
        <f>ROUND(Q21+P22-O22,2)</f>
      </c>
      <c r="R22" s="14">
        <f>ROUND(BD22+MIN(T21+S22-BD22,MAX(0,$CC22-BR22)),2)</f>
      </c>
      <c r="S22" s="14">
        <f>ROUND(ROUND(T21*100,0)*ROUND(S$3*100000,0)/1200000,0)/100</f>
      </c>
      <c r="T22" s="14">
        <f>ROUND(T21+S22-R22,2)</f>
      </c>
      <c r="U22" s="14">
        <f>ROUND(BE22+MIN(W21+V22-BE22,MAX(0,$CC22-BS22)),2)</f>
      </c>
      <c r="V22" s="14">
        <f>ROUND(ROUND(W21*100,0)*ROUND(V$3*100000,0)/1200000,0)/100</f>
      </c>
      <c r="W22" s="14">
        <f>ROUND(W21+V22-U22,2)</f>
      </c>
      <c r="X22" s="14">
        <f>ROUND(BF22+MIN(Z21+Y22-BF22,MAX(0,$CC22-BT22)),2)</f>
      </c>
      <c r="Y22" s="14">
        <f>ROUND(ROUND(Z21*100,0)*ROUND(Y$3*100000,0)/1200000,0)/100</f>
      </c>
      <c r="Z22" s="14">
        <f>ROUND(Z21+Y22-X22,2)</f>
      </c>
      <c r="AA22" s="14">
        <f>ROUND(BG22+MIN(AC21+AB22-BG22,MAX(0,$CC22-BU22)),2)</f>
      </c>
      <c r="AB22" s="14">
        <f>ROUND(ROUND(AC21*100,0)*ROUND(AB$3*100000,0)/1200000,0)/100</f>
      </c>
      <c r="AC22" s="14">
        <f>ROUND(AC21+AB22-AA22,2)</f>
      </c>
      <c r="AD22" s="14">
        <f>ROUND(BH22+MIN(AF21+AE22-BH22,MAX(0,$CC22-BV22)),2)</f>
      </c>
      <c r="AE22" s="14">
        <f>ROUND(ROUND(AF21*100,0)*ROUND(AE$3*100000,0)/1200000,0)/100</f>
      </c>
      <c r="AF22" s="14">
        <f>ROUND(AF21+AE22-AD22,2)</f>
      </c>
      <c r="AG22" s="14">
        <f>ROUND(BI22+MIN(AI21+AH22-BI22,MAX(0,$CC22-BW22)),2)</f>
      </c>
      <c r="AH22" s="14">
        <f>ROUND(ROUND(AI21*100,0)*ROUND(AH$3*100000,0)/1200000,0)/100</f>
      </c>
      <c r="AI22" s="14">
        <f>ROUND(AI21+AH22-AG22,2)</f>
      </c>
      <c r="AJ22" s="14">
        <f>ROUND(BJ22+MIN(AL21+AK22-BJ22,MAX(0,$CC22-BX22)),2)</f>
      </c>
      <c r="AK22" s="14">
        <f>ROUND(ROUND(AL21*100,0)*ROUND(AK$3*100000,0)/1200000,0)/100</f>
      </c>
      <c r="AL22" s="14">
        <f>ROUND(AL21+AK22-AJ22,2)</f>
      </c>
      <c r="AM22" s="14">
        <f>ROUND(BK22+MIN(AO21+AN22-BK22,MAX(0,$CC22-BY22)),2)</f>
      </c>
      <c r="AN22" s="14">
        <f>ROUND(ROUND(AO21*100,0)*ROUND(AN$3*100000,0)/1200000,0)/100</f>
      </c>
      <c r="AO22" s="14">
        <f>ROUND(AO21+AN22-AM22,2)</f>
      </c>
      <c r="AP22" s="14">
        <f>ROUND(BL22+MIN(AR21+AQ22-BL22,MAX(0,$CC22-BZ22)),2)</f>
      </c>
      <c r="AQ22" s="14">
        <f>ROUND(ROUND(AR21*100,0)*ROUND(AQ$3*100000,0)/1200000,0)/100</f>
      </c>
      <c r="AR22" s="14">
        <f>ROUND(AR21+AQ22-AP22,2)</f>
      </c>
      <c r="AS22" s="14">
        <f>ROUND(BM22+MIN(AU21+AT22-BM22,MAX(0,$CC22-CA22)),2)</f>
      </c>
      <c r="AT22" s="14">
        <f>ROUND(ROUND(AU21*100,0)*ROUND(AT$3*100000,0)/1200000,0)/100</f>
      </c>
      <c r="AU22" s="14">
        <f>ROUND(AU21+AT22-AS22,2)</f>
      </c>
      <c r="AV22" s="11">
        <f>SUMIF($C$4:$AU$4,"Payment",C22:AU22)</f>
      </c>
      <c r="AW22" s="11">
        <f>SUMIF($C$4:$AU$4,"Interest",C22:AU22)</f>
      </c>
      <c r="AX22" s="11">
        <f>ROUND(SUMIF($C$4:$AU$4,"Balance",C22:AU22),2)</f>
      </c>
      <c r="AY22">
        <f>MIN(E21+D22,C$3)</f>
      </c>
      <c r="AZ22">
        <f>MIN(H21+G22,F$3)</f>
      </c>
      <c r="BA22">
        <f>MIN(K21+J22,I$3)</f>
      </c>
      <c r="BB22">
        <f>MIN(N21+M22,L$3)</f>
      </c>
      <c r="BC22">
        <f>MIN(Q21+P22,O$3)</f>
      </c>
      <c r="BD22">
        <f>MIN(T21+S22,R$3)</f>
      </c>
      <c r="BE22">
        <f>MIN(W21+V22,U$3)</f>
      </c>
      <c r="BF22">
        <f>MIN(Z21+Y22,X$3)</f>
      </c>
      <c r="BG22">
        <f>MIN(AC21+AB22,AA$3)</f>
      </c>
      <c r="BH22">
        <f>MIN(AF21+AE22,AD$3)</f>
      </c>
      <c r="BI22">
        <f>MIN(AI21+AH22,AG$3)</f>
      </c>
      <c r="BJ22">
        <f>MIN(AL21+AK22,AJ$3)</f>
      </c>
      <c r="BK22">
        <f>MIN(AO21+AN22,AM$3)</f>
      </c>
      <c r="BL22">
        <f>MIN(AR21+AQ22,AP$3)</f>
      </c>
      <c r="BM22">
        <f>MIN(AU21+AT22,AS$3)</f>
      </c>
      <c r="BN22">
        <f>E21+D22-AY22</f>
      </c>
      <c r="BO22">
        <f>BN22+H21+G22-AZ22</f>
      </c>
      <c r="BP22">
        <f>BO22+K21+J22-BA22</f>
      </c>
      <c r="BQ22">
        <f>BP22+N21+M22-BB22</f>
      </c>
      <c r="BR22">
        <f>BQ22+Q21+P22-BC22</f>
      </c>
      <c r="BS22">
        <f>BR22+T21+S22-BD22</f>
      </c>
      <c r="BT22">
        <f>BS22+W21+V22-BE22</f>
      </c>
      <c r="BU22">
        <f>BT22+Z21+Y22-BF22</f>
      </c>
      <c r="BV22">
        <f>BU22+AC21+AB22-BG22</f>
      </c>
      <c r="BW22">
        <f>BV22+AF21+AE22-BH22</f>
      </c>
      <c r="BX22">
        <f>BW22+AI21+AH22-BI22</f>
      </c>
      <c r="BY22">
        <f>BX22+AL21+AK22-BJ22</f>
      </c>
      <c r="BZ22">
        <f>BY22+AO21+AN22-BK22</f>
      </c>
      <c r="CA22">
        <f>BZ22+AR21+AQ22-BL22</f>
      </c>
      <c r="CB22">
        <f>CA22+AU21+AT22-BM22</f>
      </c>
      <c r="CC22">
        <f>MAX(0,Plan!$B$6-SUM(AY22:BM22))</f>
      </c>
    </row>
    <row r="23" spans="1:81" x14ac:dyDescent="0.25">
      <c r="A23">
        <v>18</v>
      </c>
      <c r="B23" s="22">
        <f>EDATE(Plan!$B$5,A23-1)</f>
      </c>
      <c r="C23" s="14">
        <f>ROUND(AY23+MIN(E22+D23-AY23,$CC23),2)</f>
      </c>
      <c r="D23" s="14">
        <f>ROUND(ROUND(E22*100,0)*ROUND(D$3*100000,0)/1200000,0)/100</f>
      </c>
      <c r="E23" s="14">
        <f>ROUND(E22+D23-C23,2)</f>
      </c>
      <c r="F23" s="14">
        <f>ROUND(AZ23+MIN(H22+G23-AZ23,MAX(0,$CC23-BN23)),2)</f>
      </c>
      <c r="G23" s="14">
        <f>ROUND(ROUND(H22*100,0)*ROUND(G$3*100000,0)/1200000,0)/100</f>
      </c>
      <c r="H23" s="14">
        <f>ROUND(H22+G23-F23,2)</f>
      </c>
      <c r="I23" s="14">
        <f>ROUND(BA23+MIN(K22+J23-BA23,MAX(0,$CC23-BO23)),2)</f>
      </c>
      <c r="J23" s="14">
        <f>ROUND(ROUND(K22*100,0)*ROUND(J$3*100000,0)/1200000,0)/100</f>
      </c>
      <c r="K23" s="14">
        <f>ROUND(K22+J23-I23,2)</f>
      </c>
      <c r="L23" s="14">
        <f>ROUND(BB23+MIN(N22+M23-BB23,MAX(0,$CC23-BP23)),2)</f>
      </c>
      <c r="M23" s="14">
        <f>ROUND(ROUND(N22*100,0)*ROUND(M$3*100000,0)/1200000,0)/100</f>
      </c>
      <c r="N23" s="14">
        <f>ROUND(N22+M23-L23,2)</f>
      </c>
      <c r="O23" s="14">
        <f>ROUND(BC23+MIN(Q22+P23-BC23,MAX(0,$CC23-BQ23)),2)</f>
      </c>
      <c r="P23" s="14">
        <f>ROUND(ROUND(Q22*100,0)*ROUND(P$3*100000,0)/1200000,0)/100</f>
      </c>
      <c r="Q23" s="14">
        <f>ROUND(Q22+P23-O23,2)</f>
      </c>
      <c r="R23" s="14">
        <f>ROUND(BD23+MIN(T22+S23-BD23,MAX(0,$CC23-BR23)),2)</f>
      </c>
      <c r="S23" s="14">
        <f>ROUND(ROUND(T22*100,0)*ROUND(S$3*100000,0)/1200000,0)/100</f>
      </c>
      <c r="T23" s="14">
        <f>ROUND(T22+S23-R23,2)</f>
      </c>
      <c r="U23" s="14">
        <f>ROUND(BE23+MIN(W22+V23-BE23,MAX(0,$CC23-BS23)),2)</f>
      </c>
      <c r="V23" s="14">
        <f>ROUND(ROUND(W22*100,0)*ROUND(V$3*100000,0)/1200000,0)/100</f>
      </c>
      <c r="W23" s="14">
        <f>ROUND(W22+V23-U23,2)</f>
      </c>
      <c r="X23" s="14">
        <f>ROUND(BF23+MIN(Z22+Y23-BF23,MAX(0,$CC23-BT23)),2)</f>
      </c>
      <c r="Y23" s="14">
        <f>ROUND(ROUND(Z22*100,0)*ROUND(Y$3*100000,0)/1200000,0)/100</f>
      </c>
      <c r="Z23" s="14">
        <f>ROUND(Z22+Y23-X23,2)</f>
      </c>
      <c r="AA23" s="14">
        <f>ROUND(BG23+MIN(AC22+AB23-BG23,MAX(0,$CC23-BU23)),2)</f>
      </c>
      <c r="AB23" s="14">
        <f>ROUND(ROUND(AC22*100,0)*ROUND(AB$3*100000,0)/1200000,0)/100</f>
      </c>
      <c r="AC23" s="14">
        <f>ROUND(AC22+AB23-AA23,2)</f>
      </c>
      <c r="AD23" s="14">
        <f>ROUND(BH23+MIN(AF22+AE23-BH23,MAX(0,$CC23-BV23)),2)</f>
      </c>
      <c r="AE23" s="14">
        <f>ROUND(ROUND(AF22*100,0)*ROUND(AE$3*100000,0)/1200000,0)/100</f>
      </c>
      <c r="AF23" s="14">
        <f>ROUND(AF22+AE23-AD23,2)</f>
      </c>
      <c r="AG23" s="14">
        <f>ROUND(BI23+MIN(AI22+AH23-BI23,MAX(0,$CC23-BW23)),2)</f>
      </c>
      <c r="AH23" s="14">
        <f>ROUND(ROUND(AI22*100,0)*ROUND(AH$3*100000,0)/1200000,0)/100</f>
      </c>
      <c r="AI23" s="14">
        <f>ROUND(AI22+AH23-AG23,2)</f>
      </c>
      <c r="AJ23" s="14">
        <f>ROUND(BJ23+MIN(AL22+AK23-BJ23,MAX(0,$CC23-BX23)),2)</f>
      </c>
      <c r="AK23" s="14">
        <f>ROUND(ROUND(AL22*100,0)*ROUND(AK$3*100000,0)/1200000,0)/100</f>
      </c>
      <c r="AL23" s="14">
        <f>ROUND(AL22+AK23-AJ23,2)</f>
      </c>
      <c r="AM23" s="14">
        <f>ROUND(BK23+MIN(AO22+AN23-BK23,MAX(0,$CC23-BY23)),2)</f>
      </c>
      <c r="AN23" s="14">
        <f>ROUND(ROUND(AO22*100,0)*ROUND(AN$3*100000,0)/1200000,0)/100</f>
      </c>
      <c r="AO23" s="14">
        <f>ROUND(AO22+AN23-AM23,2)</f>
      </c>
      <c r="AP23" s="14">
        <f>ROUND(BL23+MIN(AR22+AQ23-BL23,MAX(0,$CC23-BZ23)),2)</f>
      </c>
      <c r="AQ23" s="14">
        <f>ROUND(ROUND(AR22*100,0)*ROUND(AQ$3*100000,0)/1200000,0)/100</f>
      </c>
      <c r="AR23" s="14">
        <f>ROUND(AR22+AQ23-AP23,2)</f>
      </c>
      <c r="AS23" s="14">
        <f>ROUND(BM23+MIN(AU22+AT23-BM23,MAX(0,$CC23-CA23)),2)</f>
      </c>
      <c r="AT23" s="14">
        <f>ROUND(ROUND(AU22*100,0)*ROUND(AT$3*100000,0)/1200000,0)/100</f>
      </c>
      <c r="AU23" s="14">
        <f>ROUND(AU22+AT23-AS23,2)</f>
      </c>
      <c r="AV23" s="11">
        <f>SUMIF($C$4:$AU$4,"Payment",C23:AU23)</f>
      </c>
      <c r="AW23" s="11">
        <f>SUMIF($C$4:$AU$4,"Interest",C23:AU23)</f>
      </c>
      <c r="AX23" s="11">
        <f>ROUND(SUMIF($C$4:$AU$4,"Balance",C23:AU23),2)</f>
      </c>
      <c r="AY23">
        <f>MIN(E22+D23,C$3)</f>
      </c>
      <c r="AZ23">
        <f>MIN(H22+G23,F$3)</f>
      </c>
      <c r="BA23">
        <f>MIN(K22+J23,I$3)</f>
      </c>
      <c r="BB23">
        <f>MIN(N22+M23,L$3)</f>
      </c>
      <c r="BC23">
        <f>MIN(Q22+P23,O$3)</f>
      </c>
      <c r="BD23">
        <f>MIN(T22+S23,R$3)</f>
      </c>
      <c r="BE23">
        <f>MIN(W22+V23,U$3)</f>
      </c>
      <c r="BF23">
        <f>MIN(Z22+Y23,X$3)</f>
      </c>
      <c r="BG23">
        <f>MIN(AC22+AB23,AA$3)</f>
      </c>
      <c r="BH23">
        <f>MIN(AF22+AE23,AD$3)</f>
      </c>
      <c r="BI23">
        <f>MIN(AI22+AH23,AG$3)</f>
      </c>
      <c r="BJ23">
        <f>MIN(AL22+AK23,AJ$3)</f>
      </c>
      <c r="BK23">
        <f>MIN(AO22+AN23,AM$3)</f>
      </c>
      <c r="BL23">
        <f>MIN(AR22+AQ23,AP$3)</f>
      </c>
      <c r="BM23">
        <f>MIN(AU22+AT23,AS$3)</f>
      </c>
      <c r="BN23">
        <f>E22+D23-AY23</f>
      </c>
      <c r="BO23">
        <f>BN23+H22+G23-AZ23</f>
      </c>
      <c r="BP23">
        <f>BO23+K22+J23-BA23</f>
      </c>
      <c r="BQ23">
        <f>BP23+N22+M23-BB23</f>
      </c>
      <c r="BR23">
        <f>BQ23+Q22+P23-BC23</f>
      </c>
      <c r="BS23">
        <f>BR23+T22+S23-BD23</f>
      </c>
      <c r="BT23">
        <f>BS23+W22+V23-BE23</f>
      </c>
      <c r="BU23">
        <f>BT23+Z22+Y23-BF23</f>
      </c>
      <c r="BV23">
        <f>BU23+AC22+AB23-BG23</f>
      </c>
      <c r="BW23">
        <f>BV23+AF22+AE23-BH23</f>
      </c>
      <c r="BX23">
        <f>BW23+AI22+AH23-BI23</f>
      </c>
      <c r="BY23">
        <f>BX23+AL22+AK23-BJ23</f>
      </c>
      <c r="BZ23">
        <f>BY23+AO22+AN23-BK23</f>
      </c>
      <c r="CA23">
        <f>BZ23+AR22+AQ23-BL23</f>
      </c>
      <c r="CB23">
        <f>CA23+AU22+AT23-BM23</f>
      </c>
      <c r="CC23">
        <f>MAX(0,Plan!$B$6-SUM(AY23:BM23))</f>
      </c>
    </row>
    <row r="24" spans="1:81" x14ac:dyDescent="0.25">
      <c r="A24">
        <v>19</v>
      </c>
      <c r="B24" s="22">
        <f>EDATE(Plan!$B$5,A24-1)</f>
      </c>
      <c r="C24" s="14">
        <f>ROUND(AY24+MIN(E23+D24-AY24,$CC24),2)</f>
      </c>
      <c r="D24" s="14">
        <f>ROUND(ROUND(E23*100,0)*ROUND(D$3*100000,0)/1200000,0)/100</f>
      </c>
      <c r="E24" s="14">
        <f>ROUND(E23+D24-C24,2)</f>
      </c>
      <c r="F24" s="14">
        <f>ROUND(AZ24+MIN(H23+G24-AZ24,MAX(0,$CC24-BN24)),2)</f>
      </c>
      <c r="G24" s="14">
        <f>ROUND(ROUND(H23*100,0)*ROUND(G$3*100000,0)/1200000,0)/100</f>
      </c>
      <c r="H24" s="14">
        <f>ROUND(H23+G24-F24,2)</f>
      </c>
      <c r="I24" s="14">
        <f>ROUND(BA24+MIN(K23+J24-BA24,MAX(0,$CC24-BO24)),2)</f>
      </c>
      <c r="J24" s="14">
        <f>ROUND(ROUND(K23*100,0)*ROUND(J$3*100000,0)/1200000,0)/100</f>
      </c>
      <c r="K24" s="14">
        <f>ROUND(K23+J24-I24,2)</f>
      </c>
      <c r="L24" s="14">
        <f>ROUND(BB24+MIN(N23+M24-BB24,MAX(0,$CC24-BP24)),2)</f>
      </c>
      <c r="M24" s="14">
        <f>ROUND(ROUND(N23*100,0)*ROUND(M$3*100000,0)/1200000,0)/100</f>
      </c>
      <c r="N24" s="14">
        <f>ROUND(N23+M24-L24,2)</f>
      </c>
      <c r="O24" s="14">
        <f>ROUND(BC24+MIN(Q23+P24-BC24,MAX(0,$CC24-BQ24)),2)</f>
      </c>
      <c r="P24" s="14">
        <f>ROUND(ROUND(Q23*100,0)*ROUND(P$3*100000,0)/1200000,0)/100</f>
      </c>
      <c r="Q24" s="14">
        <f>ROUND(Q23+P24-O24,2)</f>
      </c>
      <c r="R24" s="14">
        <f>ROUND(BD24+MIN(T23+S24-BD24,MAX(0,$CC24-BR24)),2)</f>
      </c>
      <c r="S24" s="14">
        <f>ROUND(ROUND(T23*100,0)*ROUND(S$3*100000,0)/1200000,0)/100</f>
      </c>
      <c r="T24" s="14">
        <f>ROUND(T23+S24-R24,2)</f>
      </c>
      <c r="U24" s="14">
        <f>ROUND(BE24+MIN(W23+V24-BE24,MAX(0,$CC24-BS24)),2)</f>
      </c>
      <c r="V24" s="14">
        <f>ROUND(ROUND(W23*100,0)*ROUND(V$3*100000,0)/1200000,0)/100</f>
      </c>
      <c r="W24" s="14">
        <f>ROUND(W23+V24-U24,2)</f>
      </c>
      <c r="X24" s="14">
        <f>ROUND(BF24+MIN(Z23+Y24-BF24,MAX(0,$CC24-BT24)),2)</f>
      </c>
      <c r="Y24" s="14">
        <f>ROUND(ROUND(Z23*100,0)*ROUND(Y$3*100000,0)/1200000,0)/100</f>
      </c>
      <c r="Z24" s="14">
        <f>ROUND(Z23+Y24-X24,2)</f>
      </c>
      <c r="AA24" s="14">
        <f>ROUND(BG24+MIN(AC23+AB24-BG24,MAX(0,$CC24-BU24)),2)</f>
      </c>
      <c r="AB24" s="14">
        <f>ROUND(ROUND(AC23*100,0)*ROUND(AB$3*100000,0)/1200000,0)/100</f>
      </c>
      <c r="AC24" s="14">
        <f>ROUND(AC23+AB24-AA24,2)</f>
      </c>
      <c r="AD24" s="14">
        <f>ROUND(BH24+MIN(AF23+AE24-BH24,MAX(0,$CC24-BV24)),2)</f>
      </c>
      <c r="AE24" s="14">
        <f>ROUND(ROUND(AF23*100,0)*ROUND(AE$3*100000,0)/1200000,0)/100</f>
      </c>
      <c r="AF24" s="14">
        <f>ROUND(AF23+AE24-AD24,2)</f>
      </c>
      <c r="AG24" s="14">
        <f>ROUND(BI24+MIN(AI23+AH24-BI24,MAX(0,$CC24-BW24)),2)</f>
      </c>
      <c r="AH24" s="14">
        <f>ROUND(ROUND(AI23*100,0)*ROUND(AH$3*100000,0)/1200000,0)/100</f>
      </c>
      <c r="AI24" s="14">
        <f>ROUND(AI23+AH24-AG24,2)</f>
      </c>
      <c r="AJ24" s="14">
        <f>ROUND(BJ24+MIN(AL23+AK24-BJ24,MAX(0,$CC24-BX24)),2)</f>
      </c>
      <c r="AK24" s="14">
        <f>ROUND(ROUND(AL23*100,0)*ROUND(AK$3*100000,0)/1200000,0)/100</f>
      </c>
      <c r="AL24" s="14">
        <f>ROUND(AL23+AK24-AJ24,2)</f>
      </c>
      <c r="AM24" s="14">
        <f>ROUND(BK24+MIN(AO23+AN24-BK24,MAX(0,$CC24-BY24)),2)</f>
      </c>
      <c r="AN24" s="14">
        <f>ROUND(ROUND(AO23*100,0)*ROUND(AN$3*100000,0)/1200000,0)/100</f>
      </c>
      <c r="AO24" s="14">
        <f>ROUND(AO23+AN24-AM24,2)</f>
      </c>
      <c r="AP24" s="14">
        <f>ROUND(BL24+MIN(AR23+AQ24-BL24,MAX(0,$CC24-BZ24)),2)</f>
      </c>
      <c r="AQ24" s="14">
        <f>ROUND(ROUND(AR23*100,0)*ROUND(AQ$3*100000,0)/1200000,0)/100</f>
      </c>
      <c r="AR24" s="14">
        <f>ROUND(AR23+AQ24-AP24,2)</f>
      </c>
      <c r="AS24" s="14">
        <f>ROUND(BM24+MIN(AU23+AT24-BM24,MAX(0,$CC24-CA24)),2)</f>
      </c>
      <c r="AT24" s="14">
        <f>ROUND(ROUND(AU23*100,0)*ROUND(AT$3*100000,0)/1200000,0)/100</f>
      </c>
      <c r="AU24" s="14">
        <f>ROUND(AU23+AT24-AS24,2)</f>
      </c>
      <c r="AV24" s="11">
        <f>SUMIF($C$4:$AU$4,"Payment",C24:AU24)</f>
      </c>
      <c r="AW24" s="11">
        <f>SUMIF($C$4:$AU$4,"Interest",C24:AU24)</f>
      </c>
      <c r="AX24" s="11">
        <f>ROUND(SUMIF($C$4:$AU$4,"Balance",C24:AU24),2)</f>
      </c>
      <c r="AY24">
        <f>MIN(E23+D24,C$3)</f>
      </c>
      <c r="AZ24">
        <f>MIN(H23+G24,F$3)</f>
      </c>
      <c r="BA24">
        <f>MIN(K23+J24,I$3)</f>
      </c>
      <c r="BB24">
        <f>MIN(N23+M24,L$3)</f>
      </c>
      <c r="BC24">
        <f>MIN(Q23+P24,O$3)</f>
      </c>
      <c r="BD24">
        <f>MIN(T23+S24,R$3)</f>
      </c>
      <c r="BE24">
        <f>MIN(W23+V24,U$3)</f>
      </c>
      <c r="BF24">
        <f>MIN(Z23+Y24,X$3)</f>
      </c>
      <c r="BG24">
        <f>MIN(AC23+AB24,AA$3)</f>
      </c>
      <c r="BH24">
        <f>MIN(AF23+AE24,AD$3)</f>
      </c>
      <c r="BI24">
        <f>MIN(AI23+AH24,AG$3)</f>
      </c>
      <c r="BJ24">
        <f>MIN(AL23+AK24,AJ$3)</f>
      </c>
      <c r="BK24">
        <f>MIN(AO23+AN24,AM$3)</f>
      </c>
      <c r="BL24">
        <f>MIN(AR23+AQ24,AP$3)</f>
      </c>
      <c r="BM24">
        <f>MIN(AU23+AT24,AS$3)</f>
      </c>
      <c r="BN24">
        <f>E23+D24-AY24</f>
      </c>
      <c r="BO24">
        <f>BN24+H23+G24-AZ24</f>
      </c>
      <c r="BP24">
        <f>BO24+K23+J24-BA24</f>
      </c>
      <c r="BQ24">
        <f>BP24+N23+M24-BB24</f>
      </c>
      <c r="BR24">
        <f>BQ24+Q23+P24-BC24</f>
      </c>
      <c r="BS24">
        <f>BR24+T23+S24-BD24</f>
      </c>
      <c r="BT24">
        <f>BS24+W23+V24-BE24</f>
      </c>
      <c r="BU24">
        <f>BT24+Z23+Y24-BF24</f>
      </c>
      <c r="BV24">
        <f>BU24+AC23+AB24-BG24</f>
      </c>
      <c r="BW24">
        <f>BV24+AF23+AE24-BH24</f>
      </c>
      <c r="BX24">
        <f>BW24+AI23+AH24-BI24</f>
      </c>
      <c r="BY24">
        <f>BX24+AL23+AK24-BJ24</f>
      </c>
      <c r="BZ24">
        <f>BY24+AO23+AN24-BK24</f>
      </c>
      <c r="CA24">
        <f>BZ24+AR23+AQ24-BL24</f>
      </c>
      <c r="CB24">
        <f>CA24+AU23+AT24-BM24</f>
      </c>
      <c r="CC24">
        <f>MAX(0,Plan!$B$6-SUM(AY24:BM24))</f>
      </c>
    </row>
    <row r="25" spans="1:81" x14ac:dyDescent="0.25">
      <c r="A25">
        <v>20</v>
      </c>
      <c r="B25" s="22">
        <f>EDATE(Plan!$B$5,A25-1)</f>
      </c>
      <c r="C25" s="14">
        <f>ROUND(AY25+MIN(E24+D25-AY25,$CC25),2)</f>
      </c>
      <c r="D25" s="14">
        <f>ROUND(ROUND(E24*100,0)*ROUND(D$3*100000,0)/1200000,0)/100</f>
      </c>
      <c r="E25" s="14">
        <f>ROUND(E24+D25-C25,2)</f>
      </c>
      <c r="F25" s="14">
        <f>ROUND(AZ25+MIN(H24+G25-AZ25,MAX(0,$CC25-BN25)),2)</f>
      </c>
      <c r="G25" s="14">
        <f>ROUND(ROUND(H24*100,0)*ROUND(G$3*100000,0)/1200000,0)/100</f>
      </c>
      <c r="H25" s="14">
        <f>ROUND(H24+G25-F25,2)</f>
      </c>
      <c r="I25" s="14">
        <f>ROUND(BA25+MIN(K24+J25-BA25,MAX(0,$CC25-BO25)),2)</f>
      </c>
      <c r="J25" s="14">
        <f>ROUND(ROUND(K24*100,0)*ROUND(J$3*100000,0)/1200000,0)/100</f>
      </c>
      <c r="K25" s="14">
        <f>ROUND(K24+J25-I25,2)</f>
      </c>
      <c r="L25" s="14">
        <f>ROUND(BB25+MIN(N24+M25-BB25,MAX(0,$CC25-BP25)),2)</f>
      </c>
      <c r="M25" s="14">
        <f>ROUND(ROUND(N24*100,0)*ROUND(M$3*100000,0)/1200000,0)/100</f>
      </c>
      <c r="N25" s="14">
        <f>ROUND(N24+M25-L25,2)</f>
      </c>
      <c r="O25" s="14">
        <f>ROUND(BC25+MIN(Q24+P25-BC25,MAX(0,$CC25-BQ25)),2)</f>
      </c>
      <c r="P25" s="14">
        <f>ROUND(ROUND(Q24*100,0)*ROUND(P$3*100000,0)/1200000,0)/100</f>
      </c>
      <c r="Q25" s="14">
        <f>ROUND(Q24+P25-O25,2)</f>
      </c>
      <c r="R25" s="14">
        <f>ROUND(BD25+MIN(T24+S25-BD25,MAX(0,$CC25-BR25)),2)</f>
      </c>
      <c r="S25" s="14">
        <f>ROUND(ROUND(T24*100,0)*ROUND(S$3*100000,0)/1200000,0)/100</f>
      </c>
      <c r="T25" s="14">
        <f>ROUND(T24+S25-R25,2)</f>
      </c>
      <c r="U25" s="14">
        <f>ROUND(BE25+MIN(W24+V25-BE25,MAX(0,$CC25-BS25)),2)</f>
      </c>
      <c r="V25" s="14">
        <f>ROUND(ROUND(W24*100,0)*ROUND(V$3*100000,0)/1200000,0)/100</f>
      </c>
      <c r="W25" s="14">
        <f>ROUND(W24+V25-U25,2)</f>
      </c>
      <c r="X25" s="14">
        <f>ROUND(BF25+MIN(Z24+Y25-BF25,MAX(0,$CC25-BT25)),2)</f>
      </c>
      <c r="Y25" s="14">
        <f>ROUND(ROUND(Z24*100,0)*ROUND(Y$3*100000,0)/1200000,0)/100</f>
      </c>
      <c r="Z25" s="14">
        <f>ROUND(Z24+Y25-X25,2)</f>
      </c>
      <c r="AA25" s="14">
        <f>ROUND(BG25+MIN(AC24+AB25-BG25,MAX(0,$CC25-BU25)),2)</f>
      </c>
      <c r="AB25" s="14">
        <f>ROUND(ROUND(AC24*100,0)*ROUND(AB$3*100000,0)/1200000,0)/100</f>
      </c>
      <c r="AC25" s="14">
        <f>ROUND(AC24+AB25-AA25,2)</f>
      </c>
      <c r="AD25" s="14">
        <f>ROUND(BH25+MIN(AF24+AE25-BH25,MAX(0,$CC25-BV25)),2)</f>
      </c>
      <c r="AE25" s="14">
        <f>ROUND(ROUND(AF24*100,0)*ROUND(AE$3*100000,0)/1200000,0)/100</f>
      </c>
      <c r="AF25" s="14">
        <f>ROUND(AF24+AE25-AD25,2)</f>
      </c>
      <c r="AG25" s="14">
        <f>ROUND(BI25+MIN(AI24+AH25-BI25,MAX(0,$CC25-BW25)),2)</f>
      </c>
      <c r="AH25" s="14">
        <f>ROUND(ROUND(AI24*100,0)*ROUND(AH$3*100000,0)/1200000,0)/100</f>
      </c>
      <c r="AI25" s="14">
        <f>ROUND(AI24+AH25-AG25,2)</f>
      </c>
      <c r="AJ25" s="14">
        <f>ROUND(BJ25+MIN(AL24+AK25-BJ25,MAX(0,$CC25-BX25)),2)</f>
      </c>
      <c r="AK25" s="14">
        <f>ROUND(ROUND(AL24*100,0)*ROUND(AK$3*100000,0)/1200000,0)/100</f>
      </c>
      <c r="AL25" s="14">
        <f>ROUND(AL24+AK25-AJ25,2)</f>
      </c>
      <c r="AM25" s="14">
        <f>ROUND(BK25+MIN(AO24+AN25-BK25,MAX(0,$CC25-BY25)),2)</f>
      </c>
      <c r="AN25" s="14">
        <f>ROUND(ROUND(AO24*100,0)*ROUND(AN$3*100000,0)/1200000,0)/100</f>
      </c>
      <c r="AO25" s="14">
        <f>ROUND(AO24+AN25-AM25,2)</f>
      </c>
      <c r="AP25" s="14">
        <f>ROUND(BL25+MIN(AR24+AQ25-BL25,MAX(0,$CC25-BZ25)),2)</f>
      </c>
      <c r="AQ25" s="14">
        <f>ROUND(ROUND(AR24*100,0)*ROUND(AQ$3*100000,0)/1200000,0)/100</f>
      </c>
      <c r="AR25" s="14">
        <f>ROUND(AR24+AQ25-AP25,2)</f>
      </c>
      <c r="AS25" s="14">
        <f>ROUND(BM25+MIN(AU24+AT25-BM25,MAX(0,$CC25-CA25)),2)</f>
      </c>
      <c r="AT25" s="14">
        <f>ROUND(ROUND(AU24*100,0)*ROUND(AT$3*100000,0)/1200000,0)/100</f>
      </c>
      <c r="AU25" s="14">
        <f>ROUND(AU24+AT25-AS25,2)</f>
      </c>
      <c r="AV25" s="11">
        <f>SUMIF($C$4:$AU$4,"Payment",C25:AU25)</f>
      </c>
      <c r="AW25" s="11">
        <f>SUMIF($C$4:$AU$4,"Interest",C25:AU25)</f>
      </c>
      <c r="AX25" s="11">
        <f>ROUND(SUMIF($C$4:$AU$4,"Balance",C25:AU25),2)</f>
      </c>
      <c r="AY25">
        <f>MIN(E24+D25,C$3)</f>
      </c>
      <c r="AZ25">
        <f>MIN(H24+G25,F$3)</f>
      </c>
      <c r="BA25">
        <f>MIN(K24+J25,I$3)</f>
      </c>
      <c r="BB25">
        <f>MIN(N24+M25,L$3)</f>
      </c>
      <c r="BC25">
        <f>MIN(Q24+P25,O$3)</f>
      </c>
      <c r="BD25">
        <f>MIN(T24+S25,R$3)</f>
      </c>
      <c r="BE25">
        <f>MIN(W24+V25,U$3)</f>
      </c>
      <c r="BF25">
        <f>MIN(Z24+Y25,X$3)</f>
      </c>
      <c r="BG25">
        <f>MIN(AC24+AB25,AA$3)</f>
      </c>
      <c r="BH25">
        <f>MIN(AF24+AE25,AD$3)</f>
      </c>
      <c r="BI25">
        <f>MIN(AI24+AH25,AG$3)</f>
      </c>
      <c r="BJ25">
        <f>MIN(AL24+AK25,AJ$3)</f>
      </c>
      <c r="BK25">
        <f>MIN(AO24+AN25,AM$3)</f>
      </c>
      <c r="BL25">
        <f>MIN(AR24+AQ25,AP$3)</f>
      </c>
      <c r="BM25">
        <f>MIN(AU24+AT25,AS$3)</f>
      </c>
      <c r="BN25">
        <f>E24+D25-AY25</f>
      </c>
      <c r="BO25">
        <f>BN25+H24+G25-AZ25</f>
      </c>
      <c r="BP25">
        <f>BO25+K24+J25-BA25</f>
      </c>
      <c r="BQ25">
        <f>BP25+N24+M25-BB25</f>
      </c>
      <c r="BR25">
        <f>BQ25+Q24+P25-BC25</f>
      </c>
      <c r="BS25">
        <f>BR25+T24+S25-BD25</f>
      </c>
      <c r="BT25">
        <f>BS25+W24+V25-BE25</f>
      </c>
      <c r="BU25">
        <f>BT25+Z24+Y25-BF25</f>
      </c>
      <c r="BV25">
        <f>BU25+AC24+AB25-BG25</f>
      </c>
      <c r="BW25">
        <f>BV25+AF24+AE25-BH25</f>
      </c>
      <c r="BX25">
        <f>BW25+AI24+AH25-BI25</f>
      </c>
      <c r="BY25">
        <f>BX25+AL24+AK25-BJ25</f>
      </c>
      <c r="BZ25">
        <f>BY25+AO24+AN25-BK25</f>
      </c>
      <c r="CA25">
        <f>BZ25+AR24+AQ25-BL25</f>
      </c>
      <c r="CB25">
        <f>CA25+AU24+AT25-BM25</f>
      </c>
      <c r="CC25">
        <f>MAX(0,Plan!$B$6-SUM(AY25:BM25))</f>
      </c>
    </row>
    <row r="26" spans="1:81" x14ac:dyDescent="0.25">
      <c r="A26">
        <v>21</v>
      </c>
      <c r="B26" s="22">
        <f>EDATE(Plan!$B$5,A26-1)</f>
      </c>
      <c r="C26" s="14">
        <f>ROUND(AY26+MIN(E25+D26-AY26,$CC26),2)</f>
      </c>
      <c r="D26" s="14">
        <f>ROUND(ROUND(E25*100,0)*ROUND(D$3*100000,0)/1200000,0)/100</f>
      </c>
      <c r="E26" s="14">
        <f>ROUND(E25+D26-C26,2)</f>
      </c>
      <c r="F26" s="14">
        <f>ROUND(AZ26+MIN(H25+G26-AZ26,MAX(0,$CC26-BN26)),2)</f>
      </c>
      <c r="G26" s="14">
        <f>ROUND(ROUND(H25*100,0)*ROUND(G$3*100000,0)/1200000,0)/100</f>
      </c>
      <c r="H26" s="14">
        <f>ROUND(H25+G26-F26,2)</f>
      </c>
      <c r="I26" s="14">
        <f>ROUND(BA26+MIN(K25+J26-BA26,MAX(0,$CC26-BO26)),2)</f>
      </c>
      <c r="J26" s="14">
        <f>ROUND(ROUND(K25*100,0)*ROUND(J$3*100000,0)/1200000,0)/100</f>
      </c>
      <c r="K26" s="14">
        <f>ROUND(K25+J26-I26,2)</f>
      </c>
      <c r="L26" s="14">
        <f>ROUND(BB26+MIN(N25+M26-BB26,MAX(0,$CC26-BP26)),2)</f>
      </c>
      <c r="M26" s="14">
        <f>ROUND(ROUND(N25*100,0)*ROUND(M$3*100000,0)/1200000,0)/100</f>
      </c>
      <c r="N26" s="14">
        <f>ROUND(N25+M26-L26,2)</f>
      </c>
      <c r="O26" s="14">
        <f>ROUND(BC26+MIN(Q25+P26-BC26,MAX(0,$CC26-BQ26)),2)</f>
      </c>
      <c r="P26" s="14">
        <f>ROUND(ROUND(Q25*100,0)*ROUND(P$3*100000,0)/1200000,0)/100</f>
      </c>
      <c r="Q26" s="14">
        <f>ROUND(Q25+P26-O26,2)</f>
      </c>
      <c r="R26" s="14">
        <f>ROUND(BD26+MIN(T25+S26-BD26,MAX(0,$CC26-BR26)),2)</f>
      </c>
      <c r="S26" s="14">
        <f>ROUND(ROUND(T25*100,0)*ROUND(S$3*100000,0)/1200000,0)/100</f>
      </c>
      <c r="T26" s="14">
        <f>ROUND(T25+S26-R26,2)</f>
      </c>
      <c r="U26" s="14">
        <f>ROUND(BE26+MIN(W25+V26-BE26,MAX(0,$CC26-BS26)),2)</f>
      </c>
      <c r="V26" s="14">
        <f>ROUND(ROUND(W25*100,0)*ROUND(V$3*100000,0)/1200000,0)/100</f>
      </c>
      <c r="W26" s="14">
        <f>ROUND(W25+V26-U26,2)</f>
      </c>
      <c r="X26" s="14">
        <f>ROUND(BF26+MIN(Z25+Y26-BF26,MAX(0,$CC26-BT26)),2)</f>
      </c>
      <c r="Y26" s="14">
        <f>ROUND(ROUND(Z25*100,0)*ROUND(Y$3*100000,0)/1200000,0)/100</f>
      </c>
      <c r="Z26" s="14">
        <f>ROUND(Z25+Y26-X26,2)</f>
      </c>
      <c r="AA26" s="14">
        <f>ROUND(BG26+MIN(AC25+AB26-BG26,MAX(0,$CC26-BU26)),2)</f>
      </c>
      <c r="AB26" s="14">
        <f>ROUND(ROUND(AC25*100,0)*ROUND(AB$3*100000,0)/1200000,0)/100</f>
      </c>
      <c r="AC26" s="14">
        <f>ROUND(AC25+AB26-AA26,2)</f>
      </c>
      <c r="AD26" s="14">
        <f>ROUND(BH26+MIN(AF25+AE26-BH26,MAX(0,$CC26-BV26)),2)</f>
      </c>
      <c r="AE26" s="14">
        <f>ROUND(ROUND(AF25*100,0)*ROUND(AE$3*100000,0)/1200000,0)/100</f>
      </c>
      <c r="AF26" s="14">
        <f>ROUND(AF25+AE26-AD26,2)</f>
      </c>
      <c r="AG26" s="14">
        <f>ROUND(BI26+MIN(AI25+AH26-BI26,MAX(0,$CC26-BW26)),2)</f>
      </c>
      <c r="AH26" s="14">
        <f>ROUND(ROUND(AI25*100,0)*ROUND(AH$3*100000,0)/1200000,0)/100</f>
      </c>
      <c r="AI26" s="14">
        <f>ROUND(AI25+AH26-AG26,2)</f>
      </c>
      <c r="AJ26" s="14">
        <f>ROUND(BJ26+MIN(AL25+AK26-BJ26,MAX(0,$CC26-BX26)),2)</f>
      </c>
      <c r="AK26" s="14">
        <f>ROUND(ROUND(AL25*100,0)*ROUND(AK$3*100000,0)/1200000,0)/100</f>
      </c>
      <c r="AL26" s="14">
        <f>ROUND(AL25+AK26-AJ26,2)</f>
      </c>
      <c r="AM26" s="14">
        <f>ROUND(BK26+MIN(AO25+AN26-BK26,MAX(0,$CC26-BY26)),2)</f>
      </c>
      <c r="AN26" s="14">
        <f>ROUND(ROUND(AO25*100,0)*ROUND(AN$3*100000,0)/1200000,0)/100</f>
      </c>
      <c r="AO26" s="14">
        <f>ROUND(AO25+AN26-AM26,2)</f>
      </c>
      <c r="AP26" s="14">
        <f>ROUND(BL26+MIN(AR25+AQ26-BL26,MAX(0,$CC26-BZ26)),2)</f>
      </c>
      <c r="AQ26" s="14">
        <f>ROUND(ROUND(AR25*100,0)*ROUND(AQ$3*100000,0)/1200000,0)/100</f>
      </c>
      <c r="AR26" s="14">
        <f>ROUND(AR25+AQ26-AP26,2)</f>
      </c>
      <c r="AS26" s="14">
        <f>ROUND(BM26+MIN(AU25+AT26-BM26,MAX(0,$CC26-CA26)),2)</f>
      </c>
      <c r="AT26" s="14">
        <f>ROUND(ROUND(AU25*100,0)*ROUND(AT$3*100000,0)/1200000,0)/100</f>
      </c>
      <c r="AU26" s="14">
        <f>ROUND(AU25+AT26-AS26,2)</f>
      </c>
      <c r="AV26" s="11">
        <f>SUMIF($C$4:$AU$4,"Payment",C26:AU26)</f>
      </c>
      <c r="AW26" s="11">
        <f>SUMIF($C$4:$AU$4,"Interest",C26:AU26)</f>
      </c>
      <c r="AX26" s="11">
        <f>ROUND(SUMIF($C$4:$AU$4,"Balance",C26:AU26),2)</f>
      </c>
      <c r="AY26">
        <f>MIN(E25+D26,C$3)</f>
      </c>
      <c r="AZ26">
        <f>MIN(H25+G26,F$3)</f>
      </c>
      <c r="BA26">
        <f>MIN(K25+J26,I$3)</f>
      </c>
      <c r="BB26">
        <f>MIN(N25+M26,L$3)</f>
      </c>
      <c r="BC26">
        <f>MIN(Q25+P26,O$3)</f>
      </c>
      <c r="BD26">
        <f>MIN(T25+S26,R$3)</f>
      </c>
      <c r="BE26">
        <f>MIN(W25+V26,U$3)</f>
      </c>
      <c r="BF26">
        <f>MIN(Z25+Y26,X$3)</f>
      </c>
      <c r="BG26">
        <f>MIN(AC25+AB26,AA$3)</f>
      </c>
      <c r="BH26">
        <f>MIN(AF25+AE26,AD$3)</f>
      </c>
      <c r="BI26">
        <f>MIN(AI25+AH26,AG$3)</f>
      </c>
      <c r="BJ26">
        <f>MIN(AL25+AK26,AJ$3)</f>
      </c>
      <c r="BK26">
        <f>MIN(AO25+AN26,AM$3)</f>
      </c>
      <c r="BL26">
        <f>MIN(AR25+AQ26,AP$3)</f>
      </c>
      <c r="BM26">
        <f>MIN(AU25+AT26,AS$3)</f>
      </c>
      <c r="BN26">
        <f>E25+D26-AY26</f>
      </c>
      <c r="BO26">
        <f>BN26+H25+G26-AZ26</f>
      </c>
      <c r="BP26">
        <f>BO26+K25+J26-BA26</f>
      </c>
      <c r="BQ26">
        <f>BP26+N25+M26-BB26</f>
      </c>
      <c r="BR26">
        <f>BQ26+Q25+P26-BC26</f>
      </c>
      <c r="BS26">
        <f>BR26+T25+S26-BD26</f>
      </c>
      <c r="BT26">
        <f>BS26+W25+V26-BE26</f>
      </c>
      <c r="BU26">
        <f>BT26+Z25+Y26-BF26</f>
      </c>
      <c r="BV26">
        <f>BU26+AC25+AB26-BG26</f>
      </c>
      <c r="BW26">
        <f>BV26+AF25+AE26-BH26</f>
      </c>
      <c r="BX26">
        <f>BW26+AI25+AH26-BI26</f>
      </c>
      <c r="BY26">
        <f>BX26+AL25+AK26-BJ26</f>
      </c>
      <c r="BZ26">
        <f>BY26+AO25+AN26-BK26</f>
      </c>
      <c r="CA26">
        <f>BZ26+AR25+AQ26-BL26</f>
      </c>
      <c r="CB26">
        <f>CA26+AU25+AT26-BM26</f>
      </c>
      <c r="CC26">
        <f>MAX(0,Plan!$B$6-SUM(AY26:BM26))</f>
      </c>
    </row>
    <row r="27" spans="1:81" x14ac:dyDescent="0.25">
      <c r="A27">
        <v>22</v>
      </c>
      <c r="B27" s="22">
        <f>EDATE(Plan!$B$5,A27-1)</f>
      </c>
      <c r="C27" s="14">
        <f>ROUND(AY27+MIN(E26+D27-AY27,$CC27),2)</f>
      </c>
      <c r="D27" s="14">
        <f>ROUND(ROUND(E26*100,0)*ROUND(D$3*100000,0)/1200000,0)/100</f>
      </c>
      <c r="E27" s="14">
        <f>ROUND(E26+D27-C27,2)</f>
      </c>
      <c r="F27" s="14">
        <f>ROUND(AZ27+MIN(H26+G27-AZ27,MAX(0,$CC27-BN27)),2)</f>
      </c>
      <c r="G27" s="14">
        <f>ROUND(ROUND(H26*100,0)*ROUND(G$3*100000,0)/1200000,0)/100</f>
      </c>
      <c r="H27" s="14">
        <f>ROUND(H26+G27-F27,2)</f>
      </c>
      <c r="I27" s="14">
        <f>ROUND(BA27+MIN(K26+J27-BA27,MAX(0,$CC27-BO27)),2)</f>
      </c>
      <c r="J27" s="14">
        <f>ROUND(ROUND(K26*100,0)*ROUND(J$3*100000,0)/1200000,0)/100</f>
      </c>
      <c r="K27" s="14">
        <f>ROUND(K26+J27-I27,2)</f>
      </c>
      <c r="L27" s="14">
        <f>ROUND(BB27+MIN(N26+M27-BB27,MAX(0,$CC27-BP27)),2)</f>
      </c>
      <c r="M27" s="14">
        <f>ROUND(ROUND(N26*100,0)*ROUND(M$3*100000,0)/1200000,0)/100</f>
      </c>
      <c r="N27" s="14">
        <f>ROUND(N26+M27-L27,2)</f>
      </c>
      <c r="O27" s="14">
        <f>ROUND(BC27+MIN(Q26+P27-BC27,MAX(0,$CC27-BQ27)),2)</f>
      </c>
      <c r="P27" s="14">
        <f>ROUND(ROUND(Q26*100,0)*ROUND(P$3*100000,0)/1200000,0)/100</f>
      </c>
      <c r="Q27" s="14">
        <f>ROUND(Q26+P27-O27,2)</f>
      </c>
      <c r="R27" s="14">
        <f>ROUND(BD27+MIN(T26+S27-BD27,MAX(0,$CC27-BR27)),2)</f>
      </c>
      <c r="S27" s="14">
        <f>ROUND(ROUND(T26*100,0)*ROUND(S$3*100000,0)/1200000,0)/100</f>
      </c>
      <c r="T27" s="14">
        <f>ROUND(T26+S27-R27,2)</f>
      </c>
      <c r="U27" s="14">
        <f>ROUND(BE27+MIN(W26+V27-BE27,MAX(0,$CC27-BS27)),2)</f>
      </c>
      <c r="V27" s="14">
        <f>ROUND(ROUND(W26*100,0)*ROUND(V$3*100000,0)/1200000,0)/100</f>
      </c>
      <c r="W27" s="14">
        <f>ROUND(W26+V27-U27,2)</f>
      </c>
      <c r="X27" s="14">
        <f>ROUND(BF27+MIN(Z26+Y27-BF27,MAX(0,$CC27-BT27)),2)</f>
      </c>
      <c r="Y27" s="14">
        <f>ROUND(ROUND(Z26*100,0)*ROUND(Y$3*100000,0)/1200000,0)/100</f>
      </c>
      <c r="Z27" s="14">
        <f>ROUND(Z26+Y27-X27,2)</f>
      </c>
      <c r="AA27" s="14">
        <f>ROUND(BG27+MIN(AC26+AB27-BG27,MAX(0,$CC27-BU27)),2)</f>
      </c>
      <c r="AB27" s="14">
        <f>ROUND(ROUND(AC26*100,0)*ROUND(AB$3*100000,0)/1200000,0)/100</f>
      </c>
      <c r="AC27" s="14">
        <f>ROUND(AC26+AB27-AA27,2)</f>
      </c>
      <c r="AD27" s="14">
        <f>ROUND(BH27+MIN(AF26+AE27-BH27,MAX(0,$CC27-BV27)),2)</f>
      </c>
      <c r="AE27" s="14">
        <f>ROUND(ROUND(AF26*100,0)*ROUND(AE$3*100000,0)/1200000,0)/100</f>
      </c>
      <c r="AF27" s="14">
        <f>ROUND(AF26+AE27-AD27,2)</f>
      </c>
      <c r="AG27" s="14">
        <f>ROUND(BI27+MIN(AI26+AH27-BI27,MAX(0,$CC27-BW27)),2)</f>
      </c>
      <c r="AH27" s="14">
        <f>ROUND(ROUND(AI26*100,0)*ROUND(AH$3*100000,0)/1200000,0)/100</f>
      </c>
      <c r="AI27" s="14">
        <f>ROUND(AI26+AH27-AG27,2)</f>
      </c>
      <c r="AJ27" s="14">
        <f>ROUND(BJ27+MIN(AL26+AK27-BJ27,MAX(0,$CC27-BX27)),2)</f>
      </c>
      <c r="AK27" s="14">
        <f>ROUND(ROUND(AL26*100,0)*ROUND(AK$3*100000,0)/1200000,0)/100</f>
      </c>
      <c r="AL27" s="14">
        <f>ROUND(AL26+AK27-AJ27,2)</f>
      </c>
      <c r="AM27" s="14">
        <f>ROUND(BK27+MIN(AO26+AN27-BK27,MAX(0,$CC27-BY27)),2)</f>
      </c>
      <c r="AN27" s="14">
        <f>ROUND(ROUND(AO26*100,0)*ROUND(AN$3*100000,0)/1200000,0)/100</f>
      </c>
      <c r="AO27" s="14">
        <f>ROUND(AO26+AN27-AM27,2)</f>
      </c>
      <c r="AP27" s="14">
        <f>ROUND(BL27+MIN(AR26+AQ27-BL27,MAX(0,$CC27-BZ27)),2)</f>
      </c>
      <c r="AQ27" s="14">
        <f>ROUND(ROUND(AR26*100,0)*ROUND(AQ$3*100000,0)/1200000,0)/100</f>
      </c>
      <c r="AR27" s="14">
        <f>ROUND(AR26+AQ27-AP27,2)</f>
      </c>
      <c r="AS27" s="14">
        <f>ROUND(BM27+MIN(AU26+AT27-BM27,MAX(0,$CC27-CA27)),2)</f>
      </c>
      <c r="AT27" s="14">
        <f>ROUND(ROUND(AU26*100,0)*ROUND(AT$3*100000,0)/1200000,0)/100</f>
      </c>
      <c r="AU27" s="14">
        <f>ROUND(AU26+AT27-AS27,2)</f>
      </c>
      <c r="AV27" s="11">
        <f>SUMIF($C$4:$AU$4,"Payment",C27:AU27)</f>
      </c>
      <c r="AW27" s="11">
        <f>SUMIF($C$4:$AU$4,"Interest",C27:AU27)</f>
      </c>
      <c r="AX27" s="11">
        <f>ROUND(SUMIF($C$4:$AU$4,"Balance",C27:AU27),2)</f>
      </c>
      <c r="AY27">
        <f>MIN(E26+D27,C$3)</f>
      </c>
      <c r="AZ27">
        <f>MIN(H26+G27,F$3)</f>
      </c>
      <c r="BA27">
        <f>MIN(K26+J27,I$3)</f>
      </c>
      <c r="BB27">
        <f>MIN(N26+M27,L$3)</f>
      </c>
      <c r="BC27">
        <f>MIN(Q26+P27,O$3)</f>
      </c>
      <c r="BD27">
        <f>MIN(T26+S27,R$3)</f>
      </c>
      <c r="BE27">
        <f>MIN(W26+V27,U$3)</f>
      </c>
      <c r="BF27">
        <f>MIN(Z26+Y27,X$3)</f>
      </c>
      <c r="BG27">
        <f>MIN(AC26+AB27,AA$3)</f>
      </c>
      <c r="BH27">
        <f>MIN(AF26+AE27,AD$3)</f>
      </c>
      <c r="BI27">
        <f>MIN(AI26+AH27,AG$3)</f>
      </c>
      <c r="BJ27">
        <f>MIN(AL26+AK27,AJ$3)</f>
      </c>
      <c r="BK27">
        <f>MIN(AO26+AN27,AM$3)</f>
      </c>
      <c r="BL27">
        <f>MIN(AR26+AQ27,AP$3)</f>
      </c>
      <c r="BM27">
        <f>MIN(AU26+AT27,AS$3)</f>
      </c>
      <c r="BN27">
        <f>E26+D27-AY27</f>
      </c>
      <c r="BO27">
        <f>BN27+H26+G27-AZ27</f>
      </c>
      <c r="BP27">
        <f>BO27+K26+J27-BA27</f>
      </c>
      <c r="BQ27">
        <f>BP27+N26+M27-BB27</f>
      </c>
      <c r="BR27">
        <f>BQ27+Q26+P27-BC27</f>
      </c>
      <c r="BS27">
        <f>BR27+T26+S27-BD27</f>
      </c>
      <c r="BT27">
        <f>BS27+W26+V27-BE27</f>
      </c>
      <c r="BU27">
        <f>BT27+Z26+Y27-BF27</f>
      </c>
      <c r="BV27">
        <f>BU27+AC26+AB27-BG27</f>
      </c>
      <c r="BW27">
        <f>BV27+AF26+AE27-BH27</f>
      </c>
      <c r="BX27">
        <f>BW27+AI26+AH27-BI27</f>
      </c>
      <c r="BY27">
        <f>BX27+AL26+AK27-BJ27</f>
      </c>
      <c r="BZ27">
        <f>BY27+AO26+AN27-BK27</f>
      </c>
      <c r="CA27">
        <f>BZ27+AR26+AQ27-BL27</f>
      </c>
      <c r="CB27">
        <f>CA27+AU26+AT27-BM27</f>
      </c>
      <c r="CC27">
        <f>MAX(0,Plan!$B$6-SUM(AY27:BM27))</f>
      </c>
    </row>
    <row r="28" spans="1:81" x14ac:dyDescent="0.25">
      <c r="A28">
        <v>23</v>
      </c>
      <c r="B28" s="22">
        <f>EDATE(Plan!$B$5,A28-1)</f>
      </c>
      <c r="C28" s="14">
        <f>ROUND(AY28+MIN(E27+D28-AY28,$CC28),2)</f>
      </c>
      <c r="D28" s="14">
        <f>ROUND(ROUND(E27*100,0)*ROUND(D$3*100000,0)/1200000,0)/100</f>
      </c>
      <c r="E28" s="14">
        <f>ROUND(E27+D28-C28,2)</f>
      </c>
      <c r="F28" s="14">
        <f>ROUND(AZ28+MIN(H27+G28-AZ28,MAX(0,$CC28-BN28)),2)</f>
      </c>
      <c r="G28" s="14">
        <f>ROUND(ROUND(H27*100,0)*ROUND(G$3*100000,0)/1200000,0)/100</f>
      </c>
      <c r="H28" s="14">
        <f>ROUND(H27+G28-F28,2)</f>
      </c>
      <c r="I28" s="14">
        <f>ROUND(BA28+MIN(K27+J28-BA28,MAX(0,$CC28-BO28)),2)</f>
      </c>
      <c r="J28" s="14">
        <f>ROUND(ROUND(K27*100,0)*ROUND(J$3*100000,0)/1200000,0)/100</f>
      </c>
      <c r="K28" s="14">
        <f>ROUND(K27+J28-I28,2)</f>
      </c>
      <c r="L28" s="14">
        <f>ROUND(BB28+MIN(N27+M28-BB28,MAX(0,$CC28-BP28)),2)</f>
      </c>
      <c r="M28" s="14">
        <f>ROUND(ROUND(N27*100,0)*ROUND(M$3*100000,0)/1200000,0)/100</f>
      </c>
      <c r="N28" s="14">
        <f>ROUND(N27+M28-L28,2)</f>
      </c>
      <c r="O28" s="14">
        <f>ROUND(BC28+MIN(Q27+P28-BC28,MAX(0,$CC28-BQ28)),2)</f>
      </c>
      <c r="P28" s="14">
        <f>ROUND(ROUND(Q27*100,0)*ROUND(P$3*100000,0)/1200000,0)/100</f>
      </c>
      <c r="Q28" s="14">
        <f>ROUND(Q27+P28-O28,2)</f>
      </c>
      <c r="R28" s="14">
        <f>ROUND(BD28+MIN(T27+S28-BD28,MAX(0,$CC28-BR28)),2)</f>
      </c>
      <c r="S28" s="14">
        <f>ROUND(ROUND(T27*100,0)*ROUND(S$3*100000,0)/1200000,0)/100</f>
      </c>
      <c r="T28" s="14">
        <f>ROUND(T27+S28-R28,2)</f>
      </c>
      <c r="U28" s="14">
        <f>ROUND(BE28+MIN(W27+V28-BE28,MAX(0,$CC28-BS28)),2)</f>
      </c>
      <c r="V28" s="14">
        <f>ROUND(ROUND(W27*100,0)*ROUND(V$3*100000,0)/1200000,0)/100</f>
      </c>
      <c r="W28" s="14">
        <f>ROUND(W27+V28-U28,2)</f>
      </c>
      <c r="X28" s="14">
        <f>ROUND(BF28+MIN(Z27+Y28-BF28,MAX(0,$CC28-BT28)),2)</f>
      </c>
      <c r="Y28" s="14">
        <f>ROUND(ROUND(Z27*100,0)*ROUND(Y$3*100000,0)/1200000,0)/100</f>
      </c>
      <c r="Z28" s="14">
        <f>ROUND(Z27+Y28-X28,2)</f>
      </c>
      <c r="AA28" s="14">
        <f>ROUND(BG28+MIN(AC27+AB28-BG28,MAX(0,$CC28-BU28)),2)</f>
      </c>
      <c r="AB28" s="14">
        <f>ROUND(ROUND(AC27*100,0)*ROUND(AB$3*100000,0)/1200000,0)/100</f>
      </c>
      <c r="AC28" s="14">
        <f>ROUND(AC27+AB28-AA28,2)</f>
      </c>
      <c r="AD28" s="14">
        <f>ROUND(BH28+MIN(AF27+AE28-BH28,MAX(0,$CC28-BV28)),2)</f>
      </c>
      <c r="AE28" s="14">
        <f>ROUND(ROUND(AF27*100,0)*ROUND(AE$3*100000,0)/1200000,0)/100</f>
      </c>
      <c r="AF28" s="14">
        <f>ROUND(AF27+AE28-AD28,2)</f>
      </c>
      <c r="AG28" s="14">
        <f>ROUND(BI28+MIN(AI27+AH28-BI28,MAX(0,$CC28-BW28)),2)</f>
      </c>
      <c r="AH28" s="14">
        <f>ROUND(ROUND(AI27*100,0)*ROUND(AH$3*100000,0)/1200000,0)/100</f>
      </c>
      <c r="AI28" s="14">
        <f>ROUND(AI27+AH28-AG28,2)</f>
      </c>
      <c r="AJ28" s="14">
        <f>ROUND(BJ28+MIN(AL27+AK28-BJ28,MAX(0,$CC28-BX28)),2)</f>
      </c>
      <c r="AK28" s="14">
        <f>ROUND(ROUND(AL27*100,0)*ROUND(AK$3*100000,0)/1200000,0)/100</f>
      </c>
      <c r="AL28" s="14">
        <f>ROUND(AL27+AK28-AJ28,2)</f>
      </c>
      <c r="AM28" s="14">
        <f>ROUND(BK28+MIN(AO27+AN28-BK28,MAX(0,$CC28-BY28)),2)</f>
      </c>
      <c r="AN28" s="14">
        <f>ROUND(ROUND(AO27*100,0)*ROUND(AN$3*100000,0)/1200000,0)/100</f>
      </c>
      <c r="AO28" s="14">
        <f>ROUND(AO27+AN28-AM28,2)</f>
      </c>
      <c r="AP28" s="14">
        <f>ROUND(BL28+MIN(AR27+AQ28-BL28,MAX(0,$CC28-BZ28)),2)</f>
      </c>
      <c r="AQ28" s="14">
        <f>ROUND(ROUND(AR27*100,0)*ROUND(AQ$3*100000,0)/1200000,0)/100</f>
      </c>
      <c r="AR28" s="14">
        <f>ROUND(AR27+AQ28-AP28,2)</f>
      </c>
      <c r="AS28" s="14">
        <f>ROUND(BM28+MIN(AU27+AT28-BM28,MAX(0,$CC28-CA28)),2)</f>
      </c>
      <c r="AT28" s="14">
        <f>ROUND(ROUND(AU27*100,0)*ROUND(AT$3*100000,0)/1200000,0)/100</f>
      </c>
      <c r="AU28" s="14">
        <f>ROUND(AU27+AT28-AS28,2)</f>
      </c>
      <c r="AV28" s="11">
        <f>SUMIF($C$4:$AU$4,"Payment",C28:AU28)</f>
      </c>
      <c r="AW28" s="11">
        <f>SUMIF($C$4:$AU$4,"Interest",C28:AU28)</f>
      </c>
      <c r="AX28" s="11">
        <f>ROUND(SUMIF($C$4:$AU$4,"Balance",C28:AU28),2)</f>
      </c>
      <c r="AY28">
        <f>MIN(E27+D28,C$3)</f>
      </c>
      <c r="AZ28">
        <f>MIN(H27+G28,F$3)</f>
      </c>
      <c r="BA28">
        <f>MIN(K27+J28,I$3)</f>
      </c>
      <c r="BB28">
        <f>MIN(N27+M28,L$3)</f>
      </c>
      <c r="BC28">
        <f>MIN(Q27+P28,O$3)</f>
      </c>
      <c r="BD28">
        <f>MIN(T27+S28,R$3)</f>
      </c>
      <c r="BE28">
        <f>MIN(W27+V28,U$3)</f>
      </c>
      <c r="BF28">
        <f>MIN(Z27+Y28,X$3)</f>
      </c>
      <c r="BG28">
        <f>MIN(AC27+AB28,AA$3)</f>
      </c>
      <c r="BH28">
        <f>MIN(AF27+AE28,AD$3)</f>
      </c>
      <c r="BI28">
        <f>MIN(AI27+AH28,AG$3)</f>
      </c>
      <c r="BJ28">
        <f>MIN(AL27+AK28,AJ$3)</f>
      </c>
      <c r="BK28">
        <f>MIN(AO27+AN28,AM$3)</f>
      </c>
      <c r="BL28">
        <f>MIN(AR27+AQ28,AP$3)</f>
      </c>
      <c r="BM28">
        <f>MIN(AU27+AT28,AS$3)</f>
      </c>
      <c r="BN28">
        <f>E27+D28-AY28</f>
      </c>
      <c r="BO28">
        <f>BN28+H27+G28-AZ28</f>
      </c>
      <c r="BP28">
        <f>BO28+K27+J28-BA28</f>
      </c>
      <c r="BQ28">
        <f>BP28+N27+M28-BB28</f>
      </c>
      <c r="BR28">
        <f>BQ28+Q27+P28-BC28</f>
      </c>
      <c r="BS28">
        <f>BR28+T27+S28-BD28</f>
      </c>
      <c r="BT28">
        <f>BS28+W27+V28-BE28</f>
      </c>
      <c r="BU28">
        <f>BT28+Z27+Y28-BF28</f>
      </c>
      <c r="BV28">
        <f>BU28+AC27+AB28-BG28</f>
      </c>
      <c r="BW28">
        <f>BV28+AF27+AE28-BH28</f>
      </c>
      <c r="BX28">
        <f>BW28+AI27+AH28-BI28</f>
      </c>
      <c r="BY28">
        <f>BX28+AL27+AK28-BJ28</f>
      </c>
      <c r="BZ28">
        <f>BY28+AO27+AN28-BK28</f>
      </c>
      <c r="CA28">
        <f>BZ28+AR27+AQ28-BL28</f>
      </c>
      <c r="CB28">
        <f>CA28+AU27+AT28-BM28</f>
      </c>
      <c r="CC28">
        <f>MAX(0,Plan!$B$6-SUM(AY28:BM28))</f>
      </c>
    </row>
    <row r="29" spans="1:81" x14ac:dyDescent="0.25">
      <c r="A29">
        <v>24</v>
      </c>
      <c r="B29" s="22">
        <f>EDATE(Plan!$B$5,A29-1)</f>
      </c>
      <c r="C29" s="14">
        <f>ROUND(AY29+MIN(E28+D29-AY29,$CC29),2)</f>
      </c>
      <c r="D29" s="14">
        <f>ROUND(ROUND(E28*100,0)*ROUND(D$3*100000,0)/1200000,0)/100</f>
      </c>
      <c r="E29" s="14">
        <f>ROUND(E28+D29-C29,2)</f>
      </c>
      <c r="F29" s="14">
        <f>ROUND(AZ29+MIN(H28+G29-AZ29,MAX(0,$CC29-BN29)),2)</f>
      </c>
      <c r="G29" s="14">
        <f>ROUND(ROUND(H28*100,0)*ROUND(G$3*100000,0)/1200000,0)/100</f>
      </c>
      <c r="H29" s="14">
        <f>ROUND(H28+G29-F29,2)</f>
      </c>
      <c r="I29" s="14">
        <f>ROUND(BA29+MIN(K28+J29-BA29,MAX(0,$CC29-BO29)),2)</f>
      </c>
      <c r="J29" s="14">
        <f>ROUND(ROUND(K28*100,0)*ROUND(J$3*100000,0)/1200000,0)/100</f>
      </c>
      <c r="K29" s="14">
        <f>ROUND(K28+J29-I29,2)</f>
      </c>
      <c r="L29" s="14">
        <f>ROUND(BB29+MIN(N28+M29-BB29,MAX(0,$CC29-BP29)),2)</f>
      </c>
      <c r="M29" s="14">
        <f>ROUND(ROUND(N28*100,0)*ROUND(M$3*100000,0)/1200000,0)/100</f>
      </c>
      <c r="N29" s="14">
        <f>ROUND(N28+M29-L29,2)</f>
      </c>
      <c r="O29" s="14">
        <f>ROUND(BC29+MIN(Q28+P29-BC29,MAX(0,$CC29-BQ29)),2)</f>
      </c>
      <c r="P29" s="14">
        <f>ROUND(ROUND(Q28*100,0)*ROUND(P$3*100000,0)/1200000,0)/100</f>
      </c>
      <c r="Q29" s="14">
        <f>ROUND(Q28+P29-O29,2)</f>
      </c>
      <c r="R29" s="14">
        <f>ROUND(BD29+MIN(T28+S29-BD29,MAX(0,$CC29-BR29)),2)</f>
      </c>
      <c r="S29" s="14">
        <f>ROUND(ROUND(T28*100,0)*ROUND(S$3*100000,0)/1200000,0)/100</f>
      </c>
      <c r="T29" s="14">
        <f>ROUND(T28+S29-R29,2)</f>
      </c>
      <c r="U29" s="14">
        <f>ROUND(BE29+MIN(W28+V29-BE29,MAX(0,$CC29-BS29)),2)</f>
      </c>
      <c r="V29" s="14">
        <f>ROUND(ROUND(W28*100,0)*ROUND(V$3*100000,0)/1200000,0)/100</f>
      </c>
      <c r="W29" s="14">
        <f>ROUND(W28+V29-U29,2)</f>
      </c>
      <c r="X29" s="14">
        <f>ROUND(BF29+MIN(Z28+Y29-BF29,MAX(0,$CC29-BT29)),2)</f>
      </c>
      <c r="Y29" s="14">
        <f>ROUND(ROUND(Z28*100,0)*ROUND(Y$3*100000,0)/1200000,0)/100</f>
      </c>
      <c r="Z29" s="14">
        <f>ROUND(Z28+Y29-X29,2)</f>
      </c>
      <c r="AA29" s="14">
        <f>ROUND(BG29+MIN(AC28+AB29-BG29,MAX(0,$CC29-BU29)),2)</f>
      </c>
      <c r="AB29" s="14">
        <f>ROUND(ROUND(AC28*100,0)*ROUND(AB$3*100000,0)/1200000,0)/100</f>
      </c>
      <c r="AC29" s="14">
        <f>ROUND(AC28+AB29-AA29,2)</f>
      </c>
      <c r="AD29" s="14">
        <f>ROUND(BH29+MIN(AF28+AE29-BH29,MAX(0,$CC29-BV29)),2)</f>
      </c>
      <c r="AE29" s="14">
        <f>ROUND(ROUND(AF28*100,0)*ROUND(AE$3*100000,0)/1200000,0)/100</f>
      </c>
      <c r="AF29" s="14">
        <f>ROUND(AF28+AE29-AD29,2)</f>
      </c>
      <c r="AG29" s="14">
        <f>ROUND(BI29+MIN(AI28+AH29-BI29,MAX(0,$CC29-BW29)),2)</f>
      </c>
      <c r="AH29" s="14">
        <f>ROUND(ROUND(AI28*100,0)*ROUND(AH$3*100000,0)/1200000,0)/100</f>
      </c>
      <c r="AI29" s="14">
        <f>ROUND(AI28+AH29-AG29,2)</f>
      </c>
      <c r="AJ29" s="14">
        <f>ROUND(BJ29+MIN(AL28+AK29-BJ29,MAX(0,$CC29-BX29)),2)</f>
      </c>
      <c r="AK29" s="14">
        <f>ROUND(ROUND(AL28*100,0)*ROUND(AK$3*100000,0)/1200000,0)/100</f>
      </c>
      <c r="AL29" s="14">
        <f>ROUND(AL28+AK29-AJ29,2)</f>
      </c>
      <c r="AM29" s="14">
        <f>ROUND(BK29+MIN(AO28+AN29-BK29,MAX(0,$CC29-BY29)),2)</f>
      </c>
      <c r="AN29" s="14">
        <f>ROUND(ROUND(AO28*100,0)*ROUND(AN$3*100000,0)/1200000,0)/100</f>
      </c>
      <c r="AO29" s="14">
        <f>ROUND(AO28+AN29-AM29,2)</f>
      </c>
      <c r="AP29" s="14">
        <f>ROUND(BL29+MIN(AR28+AQ29-BL29,MAX(0,$CC29-BZ29)),2)</f>
      </c>
      <c r="AQ29" s="14">
        <f>ROUND(ROUND(AR28*100,0)*ROUND(AQ$3*100000,0)/1200000,0)/100</f>
      </c>
      <c r="AR29" s="14">
        <f>ROUND(AR28+AQ29-AP29,2)</f>
      </c>
      <c r="AS29" s="14">
        <f>ROUND(BM29+MIN(AU28+AT29-BM29,MAX(0,$CC29-CA29)),2)</f>
      </c>
      <c r="AT29" s="14">
        <f>ROUND(ROUND(AU28*100,0)*ROUND(AT$3*100000,0)/1200000,0)/100</f>
      </c>
      <c r="AU29" s="14">
        <f>ROUND(AU28+AT29-AS29,2)</f>
      </c>
      <c r="AV29" s="11">
        <f>SUMIF($C$4:$AU$4,"Payment",C29:AU29)</f>
      </c>
      <c r="AW29" s="11">
        <f>SUMIF($C$4:$AU$4,"Interest",C29:AU29)</f>
      </c>
      <c r="AX29" s="11">
        <f>ROUND(SUMIF($C$4:$AU$4,"Balance",C29:AU29),2)</f>
      </c>
      <c r="AY29">
        <f>MIN(E28+D29,C$3)</f>
      </c>
      <c r="AZ29">
        <f>MIN(H28+G29,F$3)</f>
      </c>
      <c r="BA29">
        <f>MIN(K28+J29,I$3)</f>
      </c>
      <c r="BB29">
        <f>MIN(N28+M29,L$3)</f>
      </c>
      <c r="BC29">
        <f>MIN(Q28+P29,O$3)</f>
      </c>
      <c r="BD29">
        <f>MIN(T28+S29,R$3)</f>
      </c>
      <c r="BE29">
        <f>MIN(W28+V29,U$3)</f>
      </c>
      <c r="BF29">
        <f>MIN(Z28+Y29,X$3)</f>
      </c>
      <c r="BG29">
        <f>MIN(AC28+AB29,AA$3)</f>
      </c>
      <c r="BH29">
        <f>MIN(AF28+AE29,AD$3)</f>
      </c>
      <c r="BI29">
        <f>MIN(AI28+AH29,AG$3)</f>
      </c>
      <c r="BJ29">
        <f>MIN(AL28+AK29,AJ$3)</f>
      </c>
      <c r="BK29">
        <f>MIN(AO28+AN29,AM$3)</f>
      </c>
      <c r="BL29">
        <f>MIN(AR28+AQ29,AP$3)</f>
      </c>
      <c r="BM29">
        <f>MIN(AU28+AT29,AS$3)</f>
      </c>
      <c r="BN29">
        <f>E28+D29-AY29</f>
      </c>
      <c r="BO29">
        <f>BN29+H28+G29-AZ29</f>
      </c>
      <c r="BP29">
        <f>BO29+K28+J29-BA29</f>
      </c>
      <c r="BQ29">
        <f>BP29+N28+M29-BB29</f>
      </c>
      <c r="BR29">
        <f>BQ29+Q28+P29-BC29</f>
      </c>
      <c r="BS29">
        <f>BR29+T28+S29-BD29</f>
      </c>
      <c r="BT29">
        <f>BS29+W28+V29-BE29</f>
      </c>
      <c r="BU29">
        <f>BT29+Z28+Y29-BF29</f>
      </c>
      <c r="BV29">
        <f>BU29+AC28+AB29-BG29</f>
      </c>
      <c r="BW29">
        <f>BV29+AF28+AE29-BH29</f>
      </c>
      <c r="BX29">
        <f>BW29+AI28+AH29-BI29</f>
      </c>
      <c r="BY29">
        <f>BX29+AL28+AK29-BJ29</f>
      </c>
      <c r="BZ29">
        <f>BY29+AO28+AN29-BK29</f>
      </c>
      <c r="CA29">
        <f>BZ29+AR28+AQ29-BL29</f>
      </c>
      <c r="CB29">
        <f>CA29+AU28+AT29-BM29</f>
      </c>
      <c r="CC29">
        <f>MAX(0,Plan!$B$6-SUM(AY29:BM29))</f>
      </c>
    </row>
    <row r="30" spans="1:81" x14ac:dyDescent="0.25">
      <c r="A30">
        <v>25</v>
      </c>
      <c r="B30" s="22">
        <f>EDATE(Plan!$B$5,A30-1)</f>
      </c>
      <c r="C30" s="14">
        <f>ROUND(AY30+MIN(E29+D30-AY30,$CC30),2)</f>
      </c>
      <c r="D30" s="14">
        <f>ROUND(ROUND(E29*100,0)*ROUND(D$3*100000,0)/1200000,0)/100</f>
      </c>
      <c r="E30" s="14">
        <f>ROUND(E29+D30-C30,2)</f>
      </c>
      <c r="F30" s="14">
        <f>ROUND(AZ30+MIN(H29+G30-AZ30,MAX(0,$CC30-BN30)),2)</f>
      </c>
      <c r="G30" s="14">
        <f>ROUND(ROUND(H29*100,0)*ROUND(G$3*100000,0)/1200000,0)/100</f>
      </c>
      <c r="H30" s="14">
        <f>ROUND(H29+G30-F30,2)</f>
      </c>
      <c r="I30" s="14">
        <f>ROUND(BA30+MIN(K29+J30-BA30,MAX(0,$CC30-BO30)),2)</f>
      </c>
      <c r="J30" s="14">
        <f>ROUND(ROUND(K29*100,0)*ROUND(J$3*100000,0)/1200000,0)/100</f>
      </c>
      <c r="K30" s="14">
        <f>ROUND(K29+J30-I30,2)</f>
      </c>
      <c r="L30" s="14">
        <f>ROUND(BB30+MIN(N29+M30-BB30,MAX(0,$CC30-BP30)),2)</f>
      </c>
      <c r="M30" s="14">
        <f>ROUND(ROUND(N29*100,0)*ROUND(M$3*100000,0)/1200000,0)/100</f>
      </c>
      <c r="N30" s="14">
        <f>ROUND(N29+M30-L30,2)</f>
      </c>
      <c r="O30" s="14">
        <f>ROUND(BC30+MIN(Q29+P30-BC30,MAX(0,$CC30-BQ30)),2)</f>
      </c>
      <c r="P30" s="14">
        <f>ROUND(ROUND(Q29*100,0)*ROUND(P$3*100000,0)/1200000,0)/100</f>
      </c>
      <c r="Q30" s="14">
        <f>ROUND(Q29+P30-O30,2)</f>
      </c>
      <c r="R30" s="14">
        <f>ROUND(BD30+MIN(T29+S30-BD30,MAX(0,$CC30-BR30)),2)</f>
      </c>
      <c r="S30" s="14">
        <f>ROUND(ROUND(T29*100,0)*ROUND(S$3*100000,0)/1200000,0)/100</f>
      </c>
      <c r="T30" s="14">
        <f>ROUND(T29+S30-R30,2)</f>
      </c>
      <c r="U30" s="14">
        <f>ROUND(BE30+MIN(W29+V30-BE30,MAX(0,$CC30-BS30)),2)</f>
      </c>
      <c r="V30" s="14">
        <f>ROUND(ROUND(W29*100,0)*ROUND(V$3*100000,0)/1200000,0)/100</f>
      </c>
      <c r="W30" s="14">
        <f>ROUND(W29+V30-U30,2)</f>
      </c>
      <c r="X30" s="14">
        <f>ROUND(BF30+MIN(Z29+Y30-BF30,MAX(0,$CC30-BT30)),2)</f>
      </c>
      <c r="Y30" s="14">
        <f>ROUND(ROUND(Z29*100,0)*ROUND(Y$3*100000,0)/1200000,0)/100</f>
      </c>
      <c r="Z30" s="14">
        <f>ROUND(Z29+Y30-X30,2)</f>
      </c>
      <c r="AA30" s="14">
        <f>ROUND(BG30+MIN(AC29+AB30-BG30,MAX(0,$CC30-BU30)),2)</f>
      </c>
      <c r="AB30" s="14">
        <f>ROUND(ROUND(AC29*100,0)*ROUND(AB$3*100000,0)/1200000,0)/100</f>
      </c>
      <c r="AC30" s="14">
        <f>ROUND(AC29+AB30-AA30,2)</f>
      </c>
      <c r="AD30" s="14">
        <f>ROUND(BH30+MIN(AF29+AE30-BH30,MAX(0,$CC30-BV30)),2)</f>
      </c>
      <c r="AE30" s="14">
        <f>ROUND(ROUND(AF29*100,0)*ROUND(AE$3*100000,0)/1200000,0)/100</f>
      </c>
      <c r="AF30" s="14">
        <f>ROUND(AF29+AE30-AD30,2)</f>
      </c>
      <c r="AG30" s="14">
        <f>ROUND(BI30+MIN(AI29+AH30-BI30,MAX(0,$CC30-BW30)),2)</f>
      </c>
      <c r="AH30" s="14">
        <f>ROUND(ROUND(AI29*100,0)*ROUND(AH$3*100000,0)/1200000,0)/100</f>
      </c>
      <c r="AI30" s="14">
        <f>ROUND(AI29+AH30-AG30,2)</f>
      </c>
      <c r="AJ30" s="14">
        <f>ROUND(BJ30+MIN(AL29+AK30-BJ30,MAX(0,$CC30-BX30)),2)</f>
      </c>
      <c r="AK30" s="14">
        <f>ROUND(ROUND(AL29*100,0)*ROUND(AK$3*100000,0)/1200000,0)/100</f>
      </c>
      <c r="AL30" s="14">
        <f>ROUND(AL29+AK30-AJ30,2)</f>
      </c>
      <c r="AM30" s="14">
        <f>ROUND(BK30+MIN(AO29+AN30-BK30,MAX(0,$CC30-BY30)),2)</f>
      </c>
      <c r="AN30" s="14">
        <f>ROUND(ROUND(AO29*100,0)*ROUND(AN$3*100000,0)/1200000,0)/100</f>
      </c>
      <c r="AO30" s="14">
        <f>ROUND(AO29+AN30-AM30,2)</f>
      </c>
      <c r="AP30" s="14">
        <f>ROUND(BL30+MIN(AR29+AQ30-BL30,MAX(0,$CC30-BZ30)),2)</f>
      </c>
      <c r="AQ30" s="14">
        <f>ROUND(ROUND(AR29*100,0)*ROUND(AQ$3*100000,0)/1200000,0)/100</f>
      </c>
      <c r="AR30" s="14">
        <f>ROUND(AR29+AQ30-AP30,2)</f>
      </c>
      <c r="AS30" s="14">
        <f>ROUND(BM30+MIN(AU29+AT30-BM30,MAX(0,$CC30-CA30)),2)</f>
      </c>
      <c r="AT30" s="14">
        <f>ROUND(ROUND(AU29*100,0)*ROUND(AT$3*100000,0)/1200000,0)/100</f>
      </c>
      <c r="AU30" s="14">
        <f>ROUND(AU29+AT30-AS30,2)</f>
      </c>
      <c r="AV30" s="11">
        <f>SUMIF($C$4:$AU$4,"Payment",C30:AU30)</f>
      </c>
      <c r="AW30" s="11">
        <f>SUMIF($C$4:$AU$4,"Interest",C30:AU30)</f>
      </c>
      <c r="AX30" s="11">
        <f>ROUND(SUMIF($C$4:$AU$4,"Balance",C30:AU30),2)</f>
      </c>
      <c r="AY30">
        <f>MIN(E29+D30,C$3)</f>
      </c>
      <c r="AZ30">
        <f>MIN(H29+G30,F$3)</f>
      </c>
      <c r="BA30">
        <f>MIN(K29+J30,I$3)</f>
      </c>
      <c r="BB30">
        <f>MIN(N29+M30,L$3)</f>
      </c>
      <c r="BC30">
        <f>MIN(Q29+P30,O$3)</f>
      </c>
      <c r="BD30">
        <f>MIN(T29+S30,R$3)</f>
      </c>
      <c r="BE30">
        <f>MIN(W29+V30,U$3)</f>
      </c>
      <c r="BF30">
        <f>MIN(Z29+Y30,X$3)</f>
      </c>
      <c r="BG30">
        <f>MIN(AC29+AB30,AA$3)</f>
      </c>
      <c r="BH30">
        <f>MIN(AF29+AE30,AD$3)</f>
      </c>
      <c r="BI30">
        <f>MIN(AI29+AH30,AG$3)</f>
      </c>
      <c r="BJ30">
        <f>MIN(AL29+AK30,AJ$3)</f>
      </c>
      <c r="BK30">
        <f>MIN(AO29+AN30,AM$3)</f>
      </c>
      <c r="BL30">
        <f>MIN(AR29+AQ30,AP$3)</f>
      </c>
      <c r="BM30">
        <f>MIN(AU29+AT30,AS$3)</f>
      </c>
      <c r="BN30">
        <f>E29+D30-AY30</f>
      </c>
      <c r="BO30">
        <f>BN30+H29+G30-AZ30</f>
      </c>
      <c r="BP30">
        <f>BO30+K29+J30-BA30</f>
      </c>
      <c r="BQ30">
        <f>BP30+N29+M30-BB30</f>
      </c>
      <c r="BR30">
        <f>BQ30+Q29+P30-BC30</f>
      </c>
      <c r="BS30">
        <f>BR30+T29+S30-BD30</f>
      </c>
      <c r="BT30">
        <f>BS30+W29+V30-BE30</f>
      </c>
      <c r="BU30">
        <f>BT30+Z29+Y30-BF30</f>
      </c>
      <c r="BV30">
        <f>BU30+AC29+AB30-BG30</f>
      </c>
      <c r="BW30">
        <f>BV30+AF29+AE30-BH30</f>
      </c>
      <c r="BX30">
        <f>BW30+AI29+AH30-BI30</f>
      </c>
      <c r="BY30">
        <f>BX30+AL29+AK30-BJ30</f>
      </c>
      <c r="BZ30">
        <f>BY30+AO29+AN30-BK30</f>
      </c>
      <c r="CA30">
        <f>BZ30+AR29+AQ30-BL30</f>
      </c>
      <c r="CB30">
        <f>CA30+AU29+AT30-BM30</f>
      </c>
      <c r="CC30">
        <f>MAX(0,Plan!$B$6-SUM(AY30:BM30))</f>
      </c>
    </row>
    <row r="31" spans="1:81" x14ac:dyDescent="0.25">
      <c r="A31">
        <v>26</v>
      </c>
      <c r="B31" s="22">
        <f>EDATE(Plan!$B$5,A31-1)</f>
      </c>
      <c r="C31" s="14">
        <f>ROUND(AY31+MIN(E30+D31-AY31,$CC31),2)</f>
      </c>
      <c r="D31" s="14">
        <f>ROUND(ROUND(E30*100,0)*ROUND(D$3*100000,0)/1200000,0)/100</f>
      </c>
      <c r="E31" s="14">
        <f>ROUND(E30+D31-C31,2)</f>
      </c>
      <c r="F31" s="14">
        <f>ROUND(AZ31+MIN(H30+G31-AZ31,MAX(0,$CC31-BN31)),2)</f>
      </c>
      <c r="G31" s="14">
        <f>ROUND(ROUND(H30*100,0)*ROUND(G$3*100000,0)/1200000,0)/100</f>
      </c>
      <c r="H31" s="14">
        <f>ROUND(H30+G31-F31,2)</f>
      </c>
      <c r="I31" s="14">
        <f>ROUND(BA31+MIN(K30+J31-BA31,MAX(0,$CC31-BO31)),2)</f>
      </c>
      <c r="J31" s="14">
        <f>ROUND(ROUND(K30*100,0)*ROUND(J$3*100000,0)/1200000,0)/100</f>
      </c>
      <c r="K31" s="14">
        <f>ROUND(K30+J31-I31,2)</f>
      </c>
      <c r="L31" s="14">
        <f>ROUND(BB31+MIN(N30+M31-BB31,MAX(0,$CC31-BP31)),2)</f>
      </c>
      <c r="M31" s="14">
        <f>ROUND(ROUND(N30*100,0)*ROUND(M$3*100000,0)/1200000,0)/100</f>
      </c>
      <c r="N31" s="14">
        <f>ROUND(N30+M31-L31,2)</f>
      </c>
      <c r="O31" s="14">
        <f>ROUND(BC31+MIN(Q30+P31-BC31,MAX(0,$CC31-BQ31)),2)</f>
      </c>
      <c r="P31" s="14">
        <f>ROUND(ROUND(Q30*100,0)*ROUND(P$3*100000,0)/1200000,0)/100</f>
      </c>
      <c r="Q31" s="14">
        <f>ROUND(Q30+P31-O31,2)</f>
      </c>
      <c r="R31" s="14">
        <f>ROUND(BD31+MIN(T30+S31-BD31,MAX(0,$CC31-BR31)),2)</f>
      </c>
      <c r="S31" s="14">
        <f>ROUND(ROUND(T30*100,0)*ROUND(S$3*100000,0)/1200000,0)/100</f>
      </c>
      <c r="T31" s="14">
        <f>ROUND(T30+S31-R31,2)</f>
      </c>
      <c r="U31" s="14">
        <f>ROUND(BE31+MIN(W30+V31-BE31,MAX(0,$CC31-BS31)),2)</f>
      </c>
      <c r="V31" s="14">
        <f>ROUND(ROUND(W30*100,0)*ROUND(V$3*100000,0)/1200000,0)/100</f>
      </c>
      <c r="W31" s="14">
        <f>ROUND(W30+V31-U31,2)</f>
      </c>
      <c r="X31" s="14">
        <f>ROUND(BF31+MIN(Z30+Y31-BF31,MAX(0,$CC31-BT31)),2)</f>
      </c>
      <c r="Y31" s="14">
        <f>ROUND(ROUND(Z30*100,0)*ROUND(Y$3*100000,0)/1200000,0)/100</f>
      </c>
      <c r="Z31" s="14">
        <f>ROUND(Z30+Y31-X31,2)</f>
      </c>
      <c r="AA31" s="14">
        <f>ROUND(BG31+MIN(AC30+AB31-BG31,MAX(0,$CC31-BU31)),2)</f>
      </c>
      <c r="AB31" s="14">
        <f>ROUND(ROUND(AC30*100,0)*ROUND(AB$3*100000,0)/1200000,0)/100</f>
      </c>
      <c r="AC31" s="14">
        <f>ROUND(AC30+AB31-AA31,2)</f>
      </c>
      <c r="AD31" s="14">
        <f>ROUND(BH31+MIN(AF30+AE31-BH31,MAX(0,$CC31-BV31)),2)</f>
      </c>
      <c r="AE31" s="14">
        <f>ROUND(ROUND(AF30*100,0)*ROUND(AE$3*100000,0)/1200000,0)/100</f>
      </c>
      <c r="AF31" s="14">
        <f>ROUND(AF30+AE31-AD31,2)</f>
      </c>
      <c r="AG31" s="14">
        <f>ROUND(BI31+MIN(AI30+AH31-BI31,MAX(0,$CC31-BW31)),2)</f>
      </c>
      <c r="AH31" s="14">
        <f>ROUND(ROUND(AI30*100,0)*ROUND(AH$3*100000,0)/1200000,0)/100</f>
      </c>
      <c r="AI31" s="14">
        <f>ROUND(AI30+AH31-AG31,2)</f>
      </c>
      <c r="AJ31" s="14">
        <f>ROUND(BJ31+MIN(AL30+AK31-BJ31,MAX(0,$CC31-BX31)),2)</f>
      </c>
      <c r="AK31" s="14">
        <f>ROUND(ROUND(AL30*100,0)*ROUND(AK$3*100000,0)/1200000,0)/100</f>
      </c>
      <c r="AL31" s="14">
        <f>ROUND(AL30+AK31-AJ31,2)</f>
      </c>
      <c r="AM31" s="14">
        <f>ROUND(BK31+MIN(AO30+AN31-BK31,MAX(0,$CC31-BY31)),2)</f>
      </c>
      <c r="AN31" s="14">
        <f>ROUND(ROUND(AO30*100,0)*ROUND(AN$3*100000,0)/1200000,0)/100</f>
      </c>
      <c r="AO31" s="14">
        <f>ROUND(AO30+AN31-AM31,2)</f>
      </c>
      <c r="AP31" s="14">
        <f>ROUND(BL31+MIN(AR30+AQ31-BL31,MAX(0,$CC31-BZ31)),2)</f>
      </c>
      <c r="AQ31" s="14">
        <f>ROUND(ROUND(AR30*100,0)*ROUND(AQ$3*100000,0)/1200000,0)/100</f>
      </c>
      <c r="AR31" s="14">
        <f>ROUND(AR30+AQ31-AP31,2)</f>
      </c>
      <c r="AS31" s="14">
        <f>ROUND(BM31+MIN(AU30+AT31-BM31,MAX(0,$CC31-CA31)),2)</f>
      </c>
      <c r="AT31" s="14">
        <f>ROUND(ROUND(AU30*100,0)*ROUND(AT$3*100000,0)/1200000,0)/100</f>
      </c>
      <c r="AU31" s="14">
        <f>ROUND(AU30+AT31-AS31,2)</f>
      </c>
      <c r="AV31" s="11">
        <f>SUMIF($C$4:$AU$4,"Payment",C31:AU31)</f>
      </c>
      <c r="AW31" s="11">
        <f>SUMIF($C$4:$AU$4,"Interest",C31:AU31)</f>
      </c>
      <c r="AX31" s="11">
        <f>ROUND(SUMIF($C$4:$AU$4,"Balance",C31:AU31),2)</f>
      </c>
      <c r="AY31">
        <f>MIN(E30+D31,C$3)</f>
      </c>
      <c r="AZ31">
        <f>MIN(H30+G31,F$3)</f>
      </c>
      <c r="BA31">
        <f>MIN(K30+J31,I$3)</f>
      </c>
      <c r="BB31">
        <f>MIN(N30+M31,L$3)</f>
      </c>
      <c r="BC31">
        <f>MIN(Q30+P31,O$3)</f>
      </c>
      <c r="BD31">
        <f>MIN(T30+S31,R$3)</f>
      </c>
      <c r="BE31">
        <f>MIN(W30+V31,U$3)</f>
      </c>
      <c r="BF31">
        <f>MIN(Z30+Y31,X$3)</f>
      </c>
      <c r="BG31">
        <f>MIN(AC30+AB31,AA$3)</f>
      </c>
      <c r="BH31">
        <f>MIN(AF30+AE31,AD$3)</f>
      </c>
      <c r="BI31">
        <f>MIN(AI30+AH31,AG$3)</f>
      </c>
      <c r="BJ31">
        <f>MIN(AL30+AK31,AJ$3)</f>
      </c>
      <c r="BK31">
        <f>MIN(AO30+AN31,AM$3)</f>
      </c>
      <c r="BL31">
        <f>MIN(AR30+AQ31,AP$3)</f>
      </c>
      <c r="BM31">
        <f>MIN(AU30+AT31,AS$3)</f>
      </c>
      <c r="BN31">
        <f>E30+D31-AY31</f>
      </c>
      <c r="BO31">
        <f>BN31+H30+G31-AZ31</f>
      </c>
      <c r="BP31">
        <f>BO31+K30+J31-BA31</f>
      </c>
      <c r="BQ31">
        <f>BP31+N30+M31-BB31</f>
      </c>
      <c r="BR31">
        <f>BQ31+Q30+P31-BC31</f>
      </c>
      <c r="BS31">
        <f>BR31+T30+S31-BD31</f>
      </c>
      <c r="BT31">
        <f>BS31+W30+V31-BE31</f>
      </c>
      <c r="BU31">
        <f>BT31+Z30+Y31-BF31</f>
      </c>
      <c r="BV31">
        <f>BU31+AC30+AB31-BG31</f>
      </c>
      <c r="BW31">
        <f>BV31+AF30+AE31-BH31</f>
      </c>
      <c r="BX31">
        <f>BW31+AI30+AH31-BI31</f>
      </c>
      <c r="BY31">
        <f>BX31+AL30+AK31-BJ31</f>
      </c>
      <c r="BZ31">
        <f>BY31+AO30+AN31-BK31</f>
      </c>
      <c r="CA31">
        <f>BZ31+AR30+AQ31-BL31</f>
      </c>
      <c r="CB31">
        <f>CA31+AU30+AT31-BM31</f>
      </c>
      <c r="CC31">
        <f>MAX(0,Plan!$B$6-SUM(AY31:BM31))</f>
      </c>
    </row>
    <row r="32" spans="1:81" x14ac:dyDescent="0.25">
      <c r="A32">
        <v>27</v>
      </c>
      <c r="B32" s="22">
        <f>EDATE(Plan!$B$5,A32-1)</f>
      </c>
      <c r="C32" s="14">
        <f>ROUND(AY32+MIN(E31+D32-AY32,$CC32),2)</f>
      </c>
      <c r="D32" s="14">
        <f>ROUND(ROUND(E31*100,0)*ROUND(D$3*100000,0)/1200000,0)/100</f>
      </c>
      <c r="E32" s="14">
        <f>ROUND(E31+D32-C32,2)</f>
      </c>
      <c r="F32" s="14">
        <f>ROUND(AZ32+MIN(H31+G32-AZ32,MAX(0,$CC32-BN32)),2)</f>
      </c>
      <c r="G32" s="14">
        <f>ROUND(ROUND(H31*100,0)*ROUND(G$3*100000,0)/1200000,0)/100</f>
      </c>
      <c r="H32" s="14">
        <f>ROUND(H31+G32-F32,2)</f>
      </c>
      <c r="I32" s="14">
        <f>ROUND(BA32+MIN(K31+J32-BA32,MAX(0,$CC32-BO32)),2)</f>
      </c>
      <c r="J32" s="14">
        <f>ROUND(ROUND(K31*100,0)*ROUND(J$3*100000,0)/1200000,0)/100</f>
      </c>
      <c r="K32" s="14">
        <f>ROUND(K31+J32-I32,2)</f>
      </c>
      <c r="L32" s="14">
        <f>ROUND(BB32+MIN(N31+M32-BB32,MAX(0,$CC32-BP32)),2)</f>
      </c>
      <c r="M32" s="14">
        <f>ROUND(ROUND(N31*100,0)*ROUND(M$3*100000,0)/1200000,0)/100</f>
      </c>
      <c r="N32" s="14">
        <f>ROUND(N31+M32-L32,2)</f>
      </c>
      <c r="O32" s="14">
        <f>ROUND(BC32+MIN(Q31+P32-BC32,MAX(0,$CC32-BQ32)),2)</f>
      </c>
      <c r="P32" s="14">
        <f>ROUND(ROUND(Q31*100,0)*ROUND(P$3*100000,0)/1200000,0)/100</f>
      </c>
      <c r="Q32" s="14">
        <f>ROUND(Q31+P32-O32,2)</f>
      </c>
      <c r="R32" s="14">
        <f>ROUND(BD32+MIN(T31+S32-BD32,MAX(0,$CC32-BR32)),2)</f>
      </c>
      <c r="S32" s="14">
        <f>ROUND(ROUND(T31*100,0)*ROUND(S$3*100000,0)/1200000,0)/100</f>
      </c>
      <c r="T32" s="14">
        <f>ROUND(T31+S32-R32,2)</f>
      </c>
      <c r="U32" s="14">
        <f>ROUND(BE32+MIN(W31+V32-BE32,MAX(0,$CC32-BS32)),2)</f>
      </c>
      <c r="V32" s="14">
        <f>ROUND(ROUND(W31*100,0)*ROUND(V$3*100000,0)/1200000,0)/100</f>
      </c>
      <c r="W32" s="14">
        <f>ROUND(W31+V32-U32,2)</f>
      </c>
      <c r="X32" s="14">
        <f>ROUND(BF32+MIN(Z31+Y32-BF32,MAX(0,$CC32-BT32)),2)</f>
      </c>
      <c r="Y32" s="14">
        <f>ROUND(ROUND(Z31*100,0)*ROUND(Y$3*100000,0)/1200000,0)/100</f>
      </c>
      <c r="Z32" s="14">
        <f>ROUND(Z31+Y32-X32,2)</f>
      </c>
      <c r="AA32" s="14">
        <f>ROUND(BG32+MIN(AC31+AB32-BG32,MAX(0,$CC32-BU32)),2)</f>
      </c>
      <c r="AB32" s="14">
        <f>ROUND(ROUND(AC31*100,0)*ROUND(AB$3*100000,0)/1200000,0)/100</f>
      </c>
      <c r="AC32" s="14">
        <f>ROUND(AC31+AB32-AA32,2)</f>
      </c>
      <c r="AD32" s="14">
        <f>ROUND(BH32+MIN(AF31+AE32-BH32,MAX(0,$CC32-BV32)),2)</f>
      </c>
      <c r="AE32" s="14">
        <f>ROUND(ROUND(AF31*100,0)*ROUND(AE$3*100000,0)/1200000,0)/100</f>
      </c>
      <c r="AF32" s="14">
        <f>ROUND(AF31+AE32-AD32,2)</f>
      </c>
      <c r="AG32" s="14">
        <f>ROUND(BI32+MIN(AI31+AH32-BI32,MAX(0,$CC32-BW32)),2)</f>
      </c>
      <c r="AH32" s="14">
        <f>ROUND(ROUND(AI31*100,0)*ROUND(AH$3*100000,0)/1200000,0)/100</f>
      </c>
      <c r="AI32" s="14">
        <f>ROUND(AI31+AH32-AG32,2)</f>
      </c>
      <c r="AJ32" s="14">
        <f>ROUND(BJ32+MIN(AL31+AK32-BJ32,MAX(0,$CC32-BX32)),2)</f>
      </c>
      <c r="AK32" s="14">
        <f>ROUND(ROUND(AL31*100,0)*ROUND(AK$3*100000,0)/1200000,0)/100</f>
      </c>
      <c r="AL32" s="14">
        <f>ROUND(AL31+AK32-AJ32,2)</f>
      </c>
      <c r="AM32" s="14">
        <f>ROUND(BK32+MIN(AO31+AN32-BK32,MAX(0,$CC32-BY32)),2)</f>
      </c>
      <c r="AN32" s="14">
        <f>ROUND(ROUND(AO31*100,0)*ROUND(AN$3*100000,0)/1200000,0)/100</f>
      </c>
      <c r="AO32" s="14">
        <f>ROUND(AO31+AN32-AM32,2)</f>
      </c>
      <c r="AP32" s="14">
        <f>ROUND(BL32+MIN(AR31+AQ32-BL32,MAX(0,$CC32-BZ32)),2)</f>
      </c>
      <c r="AQ32" s="14">
        <f>ROUND(ROUND(AR31*100,0)*ROUND(AQ$3*100000,0)/1200000,0)/100</f>
      </c>
      <c r="AR32" s="14">
        <f>ROUND(AR31+AQ32-AP32,2)</f>
      </c>
      <c r="AS32" s="14">
        <f>ROUND(BM32+MIN(AU31+AT32-BM32,MAX(0,$CC32-CA32)),2)</f>
      </c>
      <c r="AT32" s="14">
        <f>ROUND(ROUND(AU31*100,0)*ROUND(AT$3*100000,0)/1200000,0)/100</f>
      </c>
      <c r="AU32" s="14">
        <f>ROUND(AU31+AT32-AS32,2)</f>
      </c>
      <c r="AV32" s="11">
        <f>SUMIF($C$4:$AU$4,"Payment",C32:AU32)</f>
      </c>
      <c r="AW32" s="11">
        <f>SUMIF($C$4:$AU$4,"Interest",C32:AU32)</f>
      </c>
      <c r="AX32" s="11">
        <f>ROUND(SUMIF($C$4:$AU$4,"Balance",C32:AU32),2)</f>
      </c>
      <c r="AY32">
        <f>MIN(E31+D32,C$3)</f>
      </c>
      <c r="AZ32">
        <f>MIN(H31+G32,F$3)</f>
      </c>
      <c r="BA32">
        <f>MIN(K31+J32,I$3)</f>
      </c>
      <c r="BB32">
        <f>MIN(N31+M32,L$3)</f>
      </c>
      <c r="BC32">
        <f>MIN(Q31+P32,O$3)</f>
      </c>
      <c r="BD32">
        <f>MIN(T31+S32,R$3)</f>
      </c>
      <c r="BE32">
        <f>MIN(W31+V32,U$3)</f>
      </c>
      <c r="BF32">
        <f>MIN(Z31+Y32,X$3)</f>
      </c>
      <c r="BG32">
        <f>MIN(AC31+AB32,AA$3)</f>
      </c>
      <c r="BH32">
        <f>MIN(AF31+AE32,AD$3)</f>
      </c>
      <c r="BI32">
        <f>MIN(AI31+AH32,AG$3)</f>
      </c>
      <c r="BJ32">
        <f>MIN(AL31+AK32,AJ$3)</f>
      </c>
      <c r="BK32">
        <f>MIN(AO31+AN32,AM$3)</f>
      </c>
      <c r="BL32">
        <f>MIN(AR31+AQ32,AP$3)</f>
      </c>
      <c r="BM32">
        <f>MIN(AU31+AT32,AS$3)</f>
      </c>
      <c r="BN32">
        <f>E31+D32-AY32</f>
      </c>
      <c r="BO32">
        <f>BN32+H31+G32-AZ32</f>
      </c>
      <c r="BP32">
        <f>BO32+K31+J32-BA32</f>
      </c>
      <c r="BQ32">
        <f>BP32+N31+M32-BB32</f>
      </c>
      <c r="BR32">
        <f>BQ32+Q31+P32-BC32</f>
      </c>
      <c r="BS32">
        <f>BR32+T31+S32-BD32</f>
      </c>
      <c r="BT32">
        <f>BS32+W31+V32-BE32</f>
      </c>
      <c r="BU32">
        <f>BT32+Z31+Y32-BF32</f>
      </c>
      <c r="BV32">
        <f>BU32+AC31+AB32-BG32</f>
      </c>
      <c r="BW32">
        <f>BV32+AF31+AE32-BH32</f>
      </c>
      <c r="BX32">
        <f>BW32+AI31+AH32-BI32</f>
      </c>
      <c r="BY32">
        <f>BX32+AL31+AK32-BJ32</f>
      </c>
      <c r="BZ32">
        <f>BY32+AO31+AN32-BK32</f>
      </c>
      <c r="CA32">
        <f>BZ32+AR31+AQ32-BL32</f>
      </c>
      <c r="CB32">
        <f>CA32+AU31+AT32-BM32</f>
      </c>
      <c r="CC32">
        <f>MAX(0,Plan!$B$6-SUM(AY32:BM32))</f>
      </c>
    </row>
    <row r="33" spans="1:81" x14ac:dyDescent="0.25">
      <c r="A33">
        <v>28</v>
      </c>
      <c r="B33" s="22">
        <f>EDATE(Plan!$B$5,A33-1)</f>
      </c>
      <c r="C33" s="14">
        <f>ROUND(AY33+MIN(E32+D33-AY33,$CC33),2)</f>
      </c>
      <c r="D33" s="14">
        <f>ROUND(ROUND(E32*100,0)*ROUND(D$3*100000,0)/1200000,0)/100</f>
      </c>
      <c r="E33" s="14">
        <f>ROUND(E32+D33-C33,2)</f>
      </c>
      <c r="F33" s="14">
        <f>ROUND(AZ33+MIN(H32+G33-AZ33,MAX(0,$CC33-BN33)),2)</f>
      </c>
      <c r="G33" s="14">
        <f>ROUND(ROUND(H32*100,0)*ROUND(G$3*100000,0)/1200000,0)/100</f>
      </c>
      <c r="H33" s="14">
        <f>ROUND(H32+G33-F33,2)</f>
      </c>
      <c r="I33" s="14">
        <f>ROUND(BA33+MIN(K32+J33-BA33,MAX(0,$CC33-BO33)),2)</f>
      </c>
      <c r="J33" s="14">
        <f>ROUND(ROUND(K32*100,0)*ROUND(J$3*100000,0)/1200000,0)/100</f>
      </c>
      <c r="K33" s="14">
        <f>ROUND(K32+J33-I33,2)</f>
      </c>
      <c r="L33" s="14">
        <f>ROUND(BB33+MIN(N32+M33-BB33,MAX(0,$CC33-BP33)),2)</f>
      </c>
      <c r="M33" s="14">
        <f>ROUND(ROUND(N32*100,0)*ROUND(M$3*100000,0)/1200000,0)/100</f>
      </c>
      <c r="N33" s="14">
        <f>ROUND(N32+M33-L33,2)</f>
      </c>
      <c r="O33" s="14">
        <f>ROUND(BC33+MIN(Q32+P33-BC33,MAX(0,$CC33-BQ33)),2)</f>
      </c>
      <c r="P33" s="14">
        <f>ROUND(ROUND(Q32*100,0)*ROUND(P$3*100000,0)/1200000,0)/100</f>
      </c>
      <c r="Q33" s="14">
        <f>ROUND(Q32+P33-O33,2)</f>
      </c>
      <c r="R33" s="14">
        <f>ROUND(BD33+MIN(T32+S33-BD33,MAX(0,$CC33-BR33)),2)</f>
      </c>
      <c r="S33" s="14">
        <f>ROUND(ROUND(T32*100,0)*ROUND(S$3*100000,0)/1200000,0)/100</f>
      </c>
      <c r="T33" s="14">
        <f>ROUND(T32+S33-R33,2)</f>
      </c>
      <c r="U33" s="14">
        <f>ROUND(BE33+MIN(W32+V33-BE33,MAX(0,$CC33-BS33)),2)</f>
      </c>
      <c r="V33" s="14">
        <f>ROUND(ROUND(W32*100,0)*ROUND(V$3*100000,0)/1200000,0)/100</f>
      </c>
      <c r="W33" s="14">
        <f>ROUND(W32+V33-U33,2)</f>
      </c>
      <c r="X33" s="14">
        <f>ROUND(BF33+MIN(Z32+Y33-BF33,MAX(0,$CC33-BT33)),2)</f>
      </c>
      <c r="Y33" s="14">
        <f>ROUND(ROUND(Z32*100,0)*ROUND(Y$3*100000,0)/1200000,0)/100</f>
      </c>
      <c r="Z33" s="14">
        <f>ROUND(Z32+Y33-X33,2)</f>
      </c>
      <c r="AA33" s="14">
        <f>ROUND(BG33+MIN(AC32+AB33-BG33,MAX(0,$CC33-BU33)),2)</f>
      </c>
      <c r="AB33" s="14">
        <f>ROUND(ROUND(AC32*100,0)*ROUND(AB$3*100000,0)/1200000,0)/100</f>
      </c>
      <c r="AC33" s="14">
        <f>ROUND(AC32+AB33-AA33,2)</f>
      </c>
      <c r="AD33" s="14">
        <f>ROUND(BH33+MIN(AF32+AE33-BH33,MAX(0,$CC33-BV33)),2)</f>
      </c>
      <c r="AE33" s="14">
        <f>ROUND(ROUND(AF32*100,0)*ROUND(AE$3*100000,0)/1200000,0)/100</f>
      </c>
      <c r="AF33" s="14">
        <f>ROUND(AF32+AE33-AD33,2)</f>
      </c>
      <c r="AG33" s="14">
        <f>ROUND(BI33+MIN(AI32+AH33-BI33,MAX(0,$CC33-BW33)),2)</f>
      </c>
      <c r="AH33" s="14">
        <f>ROUND(ROUND(AI32*100,0)*ROUND(AH$3*100000,0)/1200000,0)/100</f>
      </c>
      <c r="AI33" s="14">
        <f>ROUND(AI32+AH33-AG33,2)</f>
      </c>
      <c r="AJ33" s="14">
        <f>ROUND(BJ33+MIN(AL32+AK33-BJ33,MAX(0,$CC33-BX33)),2)</f>
      </c>
      <c r="AK33" s="14">
        <f>ROUND(ROUND(AL32*100,0)*ROUND(AK$3*100000,0)/1200000,0)/100</f>
      </c>
      <c r="AL33" s="14">
        <f>ROUND(AL32+AK33-AJ33,2)</f>
      </c>
      <c r="AM33" s="14">
        <f>ROUND(BK33+MIN(AO32+AN33-BK33,MAX(0,$CC33-BY33)),2)</f>
      </c>
      <c r="AN33" s="14">
        <f>ROUND(ROUND(AO32*100,0)*ROUND(AN$3*100000,0)/1200000,0)/100</f>
      </c>
      <c r="AO33" s="14">
        <f>ROUND(AO32+AN33-AM33,2)</f>
      </c>
      <c r="AP33" s="14">
        <f>ROUND(BL33+MIN(AR32+AQ33-BL33,MAX(0,$CC33-BZ33)),2)</f>
      </c>
      <c r="AQ33" s="14">
        <f>ROUND(ROUND(AR32*100,0)*ROUND(AQ$3*100000,0)/1200000,0)/100</f>
      </c>
      <c r="AR33" s="14">
        <f>ROUND(AR32+AQ33-AP33,2)</f>
      </c>
      <c r="AS33" s="14">
        <f>ROUND(BM33+MIN(AU32+AT33-BM33,MAX(0,$CC33-CA33)),2)</f>
      </c>
      <c r="AT33" s="14">
        <f>ROUND(ROUND(AU32*100,0)*ROUND(AT$3*100000,0)/1200000,0)/100</f>
      </c>
      <c r="AU33" s="14">
        <f>ROUND(AU32+AT33-AS33,2)</f>
      </c>
      <c r="AV33" s="11">
        <f>SUMIF($C$4:$AU$4,"Payment",C33:AU33)</f>
      </c>
      <c r="AW33" s="11">
        <f>SUMIF($C$4:$AU$4,"Interest",C33:AU33)</f>
      </c>
      <c r="AX33" s="11">
        <f>ROUND(SUMIF($C$4:$AU$4,"Balance",C33:AU33),2)</f>
      </c>
      <c r="AY33">
        <f>MIN(E32+D33,C$3)</f>
      </c>
      <c r="AZ33">
        <f>MIN(H32+G33,F$3)</f>
      </c>
      <c r="BA33">
        <f>MIN(K32+J33,I$3)</f>
      </c>
      <c r="BB33">
        <f>MIN(N32+M33,L$3)</f>
      </c>
      <c r="BC33">
        <f>MIN(Q32+P33,O$3)</f>
      </c>
      <c r="BD33">
        <f>MIN(T32+S33,R$3)</f>
      </c>
      <c r="BE33">
        <f>MIN(W32+V33,U$3)</f>
      </c>
      <c r="BF33">
        <f>MIN(Z32+Y33,X$3)</f>
      </c>
      <c r="BG33">
        <f>MIN(AC32+AB33,AA$3)</f>
      </c>
      <c r="BH33">
        <f>MIN(AF32+AE33,AD$3)</f>
      </c>
      <c r="BI33">
        <f>MIN(AI32+AH33,AG$3)</f>
      </c>
      <c r="BJ33">
        <f>MIN(AL32+AK33,AJ$3)</f>
      </c>
      <c r="BK33">
        <f>MIN(AO32+AN33,AM$3)</f>
      </c>
      <c r="BL33">
        <f>MIN(AR32+AQ33,AP$3)</f>
      </c>
      <c r="BM33">
        <f>MIN(AU32+AT33,AS$3)</f>
      </c>
      <c r="BN33">
        <f>E32+D33-AY33</f>
      </c>
      <c r="BO33">
        <f>BN33+H32+G33-AZ33</f>
      </c>
      <c r="BP33">
        <f>BO33+K32+J33-BA33</f>
      </c>
      <c r="BQ33">
        <f>BP33+N32+M33-BB33</f>
      </c>
      <c r="BR33">
        <f>BQ33+Q32+P33-BC33</f>
      </c>
      <c r="BS33">
        <f>BR33+T32+S33-BD33</f>
      </c>
      <c r="BT33">
        <f>BS33+W32+V33-BE33</f>
      </c>
      <c r="BU33">
        <f>BT33+Z32+Y33-BF33</f>
      </c>
      <c r="BV33">
        <f>BU33+AC32+AB33-BG33</f>
      </c>
      <c r="BW33">
        <f>BV33+AF32+AE33-BH33</f>
      </c>
      <c r="BX33">
        <f>BW33+AI32+AH33-BI33</f>
      </c>
      <c r="BY33">
        <f>BX33+AL32+AK33-BJ33</f>
      </c>
      <c r="BZ33">
        <f>BY33+AO32+AN33-BK33</f>
      </c>
      <c r="CA33">
        <f>BZ33+AR32+AQ33-BL33</f>
      </c>
      <c r="CB33">
        <f>CA33+AU32+AT33-BM33</f>
      </c>
      <c r="CC33">
        <f>MAX(0,Plan!$B$6-SUM(AY33:BM33))</f>
      </c>
    </row>
    <row r="34" spans="1:81" x14ac:dyDescent="0.25">
      <c r="A34">
        <v>29</v>
      </c>
      <c r="B34" s="22">
        <f>EDATE(Plan!$B$5,A34-1)</f>
      </c>
      <c r="C34" s="14">
        <f>ROUND(AY34+MIN(E33+D34-AY34,$CC34),2)</f>
      </c>
      <c r="D34" s="14">
        <f>ROUND(ROUND(E33*100,0)*ROUND(D$3*100000,0)/1200000,0)/100</f>
      </c>
      <c r="E34" s="14">
        <f>ROUND(E33+D34-C34,2)</f>
      </c>
      <c r="F34" s="14">
        <f>ROUND(AZ34+MIN(H33+G34-AZ34,MAX(0,$CC34-BN34)),2)</f>
      </c>
      <c r="G34" s="14">
        <f>ROUND(ROUND(H33*100,0)*ROUND(G$3*100000,0)/1200000,0)/100</f>
      </c>
      <c r="H34" s="14">
        <f>ROUND(H33+G34-F34,2)</f>
      </c>
      <c r="I34" s="14">
        <f>ROUND(BA34+MIN(K33+J34-BA34,MAX(0,$CC34-BO34)),2)</f>
      </c>
      <c r="J34" s="14">
        <f>ROUND(ROUND(K33*100,0)*ROUND(J$3*100000,0)/1200000,0)/100</f>
      </c>
      <c r="K34" s="14">
        <f>ROUND(K33+J34-I34,2)</f>
      </c>
      <c r="L34" s="14">
        <f>ROUND(BB34+MIN(N33+M34-BB34,MAX(0,$CC34-BP34)),2)</f>
      </c>
      <c r="M34" s="14">
        <f>ROUND(ROUND(N33*100,0)*ROUND(M$3*100000,0)/1200000,0)/100</f>
      </c>
      <c r="N34" s="14">
        <f>ROUND(N33+M34-L34,2)</f>
      </c>
      <c r="O34" s="14">
        <f>ROUND(BC34+MIN(Q33+P34-BC34,MAX(0,$CC34-BQ34)),2)</f>
      </c>
      <c r="P34" s="14">
        <f>ROUND(ROUND(Q33*100,0)*ROUND(P$3*100000,0)/1200000,0)/100</f>
      </c>
      <c r="Q34" s="14">
        <f>ROUND(Q33+P34-O34,2)</f>
      </c>
      <c r="R34" s="14">
        <f>ROUND(BD34+MIN(T33+S34-BD34,MAX(0,$CC34-BR34)),2)</f>
      </c>
      <c r="S34" s="14">
        <f>ROUND(ROUND(T33*100,0)*ROUND(S$3*100000,0)/1200000,0)/100</f>
      </c>
      <c r="T34" s="14">
        <f>ROUND(T33+S34-R34,2)</f>
      </c>
      <c r="U34" s="14">
        <f>ROUND(BE34+MIN(W33+V34-BE34,MAX(0,$CC34-BS34)),2)</f>
      </c>
      <c r="V34" s="14">
        <f>ROUND(ROUND(W33*100,0)*ROUND(V$3*100000,0)/1200000,0)/100</f>
      </c>
      <c r="W34" s="14">
        <f>ROUND(W33+V34-U34,2)</f>
      </c>
      <c r="X34" s="14">
        <f>ROUND(BF34+MIN(Z33+Y34-BF34,MAX(0,$CC34-BT34)),2)</f>
      </c>
      <c r="Y34" s="14">
        <f>ROUND(ROUND(Z33*100,0)*ROUND(Y$3*100000,0)/1200000,0)/100</f>
      </c>
      <c r="Z34" s="14">
        <f>ROUND(Z33+Y34-X34,2)</f>
      </c>
      <c r="AA34" s="14">
        <f>ROUND(BG34+MIN(AC33+AB34-BG34,MAX(0,$CC34-BU34)),2)</f>
      </c>
      <c r="AB34" s="14">
        <f>ROUND(ROUND(AC33*100,0)*ROUND(AB$3*100000,0)/1200000,0)/100</f>
      </c>
      <c r="AC34" s="14">
        <f>ROUND(AC33+AB34-AA34,2)</f>
      </c>
      <c r="AD34" s="14">
        <f>ROUND(BH34+MIN(AF33+AE34-BH34,MAX(0,$CC34-BV34)),2)</f>
      </c>
      <c r="AE34" s="14">
        <f>ROUND(ROUND(AF33*100,0)*ROUND(AE$3*100000,0)/1200000,0)/100</f>
      </c>
      <c r="AF34" s="14">
        <f>ROUND(AF33+AE34-AD34,2)</f>
      </c>
      <c r="AG34" s="14">
        <f>ROUND(BI34+MIN(AI33+AH34-BI34,MAX(0,$CC34-BW34)),2)</f>
      </c>
      <c r="AH34" s="14">
        <f>ROUND(ROUND(AI33*100,0)*ROUND(AH$3*100000,0)/1200000,0)/100</f>
      </c>
      <c r="AI34" s="14">
        <f>ROUND(AI33+AH34-AG34,2)</f>
      </c>
      <c r="AJ34" s="14">
        <f>ROUND(BJ34+MIN(AL33+AK34-BJ34,MAX(0,$CC34-BX34)),2)</f>
      </c>
      <c r="AK34" s="14">
        <f>ROUND(ROUND(AL33*100,0)*ROUND(AK$3*100000,0)/1200000,0)/100</f>
      </c>
      <c r="AL34" s="14">
        <f>ROUND(AL33+AK34-AJ34,2)</f>
      </c>
      <c r="AM34" s="14">
        <f>ROUND(BK34+MIN(AO33+AN34-BK34,MAX(0,$CC34-BY34)),2)</f>
      </c>
      <c r="AN34" s="14">
        <f>ROUND(ROUND(AO33*100,0)*ROUND(AN$3*100000,0)/1200000,0)/100</f>
      </c>
      <c r="AO34" s="14">
        <f>ROUND(AO33+AN34-AM34,2)</f>
      </c>
      <c r="AP34" s="14">
        <f>ROUND(BL34+MIN(AR33+AQ34-BL34,MAX(0,$CC34-BZ34)),2)</f>
      </c>
      <c r="AQ34" s="14">
        <f>ROUND(ROUND(AR33*100,0)*ROUND(AQ$3*100000,0)/1200000,0)/100</f>
      </c>
      <c r="AR34" s="14">
        <f>ROUND(AR33+AQ34-AP34,2)</f>
      </c>
      <c r="AS34" s="14">
        <f>ROUND(BM34+MIN(AU33+AT34-BM34,MAX(0,$CC34-CA34)),2)</f>
      </c>
      <c r="AT34" s="14">
        <f>ROUND(ROUND(AU33*100,0)*ROUND(AT$3*100000,0)/1200000,0)/100</f>
      </c>
      <c r="AU34" s="14">
        <f>ROUND(AU33+AT34-AS34,2)</f>
      </c>
      <c r="AV34" s="11">
        <f>SUMIF($C$4:$AU$4,"Payment",C34:AU34)</f>
      </c>
      <c r="AW34" s="11">
        <f>SUMIF($C$4:$AU$4,"Interest",C34:AU34)</f>
      </c>
      <c r="AX34" s="11">
        <f>ROUND(SUMIF($C$4:$AU$4,"Balance",C34:AU34),2)</f>
      </c>
      <c r="AY34">
        <f>MIN(E33+D34,C$3)</f>
      </c>
      <c r="AZ34">
        <f>MIN(H33+G34,F$3)</f>
      </c>
      <c r="BA34">
        <f>MIN(K33+J34,I$3)</f>
      </c>
      <c r="BB34">
        <f>MIN(N33+M34,L$3)</f>
      </c>
      <c r="BC34">
        <f>MIN(Q33+P34,O$3)</f>
      </c>
      <c r="BD34">
        <f>MIN(T33+S34,R$3)</f>
      </c>
      <c r="BE34">
        <f>MIN(W33+V34,U$3)</f>
      </c>
      <c r="BF34">
        <f>MIN(Z33+Y34,X$3)</f>
      </c>
      <c r="BG34">
        <f>MIN(AC33+AB34,AA$3)</f>
      </c>
      <c r="BH34">
        <f>MIN(AF33+AE34,AD$3)</f>
      </c>
      <c r="BI34">
        <f>MIN(AI33+AH34,AG$3)</f>
      </c>
      <c r="BJ34">
        <f>MIN(AL33+AK34,AJ$3)</f>
      </c>
      <c r="BK34">
        <f>MIN(AO33+AN34,AM$3)</f>
      </c>
      <c r="BL34">
        <f>MIN(AR33+AQ34,AP$3)</f>
      </c>
      <c r="BM34">
        <f>MIN(AU33+AT34,AS$3)</f>
      </c>
      <c r="BN34">
        <f>E33+D34-AY34</f>
      </c>
      <c r="BO34">
        <f>BN34+H33+G34-AZ34</f>
      </c>
      <c r="BP34">
        <f>BO34+K33+J34-BA34</f>
      </c>
      <c r="BQ34">
        <f>BP34+N33+M34-BB34</f>
      </c>
      <c r="BR34">
        <f>BQ34+Q33+P34-BC34</f>
      </c>
      <c r="BS34">
        <f>BR34+T33+S34-BD34</f>
      </c>
      <c r="BT34">
        <f>BS34+W33+V34-BE34</f>
      </c>
      <c r="BU34">
        <f>BT34+Z33+Y34-BF34</f>
      </c>
      <c r="BV34">
        <f>BU34+AC33+AB34-BG34</f>
      </c>
      <c r="BW34">
        <f>BV34+AF33+AE34-BH34</f>
      </c>
      <c r="BX34">
        <f>BW34+AI33+AH34-BI34</f>
      </c>
      <c r="BY34">
        <f>BX34+AL33+AK34-BJ34</f>
      </c>
      <c r="BZ34">
        <f>BY34+AO33+AN34-BK34</f>
      </c>
      <c r="CA34">
        <f>BZ34+AR33+AQ34-BL34</f>
      </c>
      <c r="CB34">
        <f>CA34+AU33+AT34-BM34</f>
      </c>
      <c r="CC34">
        <f>MAX(0,Plan!$B$6-SUM(AY34:BM34))</f>
      </c>
    </row>
    <row r="35" spans="1:81" x14ac:dyDescent="0.25">
      <c r="A35">
        <v>30</v>
      </c>
      <c r="B35" s="22">
        <f>EDATE(Plan!$B$5,A35-1)</f>
      </c>
      <c r="C35" s="14">
        <f>ROUND(AY35+MIN(E34+D35-AY35,$CC35),2)</f>
      </c>
      <c r="D35" s="14">
        <f>ROUND(ROUND(E34*100,0)*ROUND(D$3*100000,0)/1200000,0)/100</f>
      </c>
      <c r="E35" s="14">
        <f>ROUND(E34+D35-C35,2)</f>
      </c>
      <c r="F35" s="14">
        <f>ROUND(AZ35+MIN(H34+G35-AZ35,MAX(0,$CC35-BN35)),2)</f>
      </c>
      <c r="G35" s="14">
        <f>ROUND(ROUND(H34*100,0)*ROUND(G$3*100000,0)/1200000,0)/100</f>
      </c>
      <c r="H35" s="14">
        <f>ROUND(H34+G35-F35,2)</f>
      </c>
      <c r="I35" s="14">
        <f>ROUND(BA35+MIN(K34+J35-BA35,MAX(0,$CC35-BO35)),2)</f>
      </c>
      <c r="J35" s="14">
        <f>ROUND(ROUND(K34*100,0)*ROUND(J$3*100000,0)/1200000,0)/100</f>
      </c>
      <c r="K35" s="14">
        <f>ROUND(K34+J35-I35,2)</f>
      </c>
      <c r="L35" s="14">
        <f>ROUND(BB35+MIN(N34+M35-BB35,MAX(0,$CC35-BP35)),2)</f>
      </c>
      <c r="M35" s="14">
        <f>ROUND(ROUND(N34*100,0)*ROUND(M$3*100000,0)/1200000,0)/100</f>
      </c>
      <c r="N35" s="14">
        <f>ROUND(N34+M35-L35,2)</f>
      </c>
      <c r="O35" s="14">
        <f>ROUND(BC35+MIN(Q34+P35-BC35,MAX(0,$CC35-BQ35)),2)</f>
      </c>
      <c r="P35" s="14">
        <f>ROUND(ROUND(Q34*100,0)*ROUND(P$3*100000,0)/1200000,0)/100</f>
      </c>
      <c r="Q35" s="14">
        <f>ROUND(Q34+P35-O35,2)</f>
      </c>
      <c r="R35" s="14">
        <f>ROUND(BD35+MIN(T34+S35-BD35,MAX(0,$CC35-BR35)),2)</f>
      </c>
      <c r="S35" s="14">
        <f>ROUND(ROUND(T34*100,0)*ROUND(S$3*100000,0)/1200000,0)/100</f>
      </c>
      <c r="T35" s="14">
        <f>ROUND(T34+S35-R35,2)</f>
      </c>
      <c r="U35" s="14">
        <f>ROUND(BE35+MIN(W34+V35-BE35,MAX(0,$CC35-BS35)),2)</f>
      </c>
      <c r="V35" s="14">
        <f>ROUND(ROUND(W34*100,0)*ROUND(V$3*100000,0)/1200000,0)/100</f>
      </c>
      <c r="W35" s="14">
        <f>ROUND(W34+V35-U35,2)</f>
      </c>
      <c r="X35" s="14">
        <f>ROUND(BF35+MIN(Z34+Y35-BF35,MAX(0,$CC35-BT35)),2)</f>
      </c>
      <c r="Y35" s="14">
        <f>ROUND(ROUND(Z34*100,0)*ROUND(Y$3*100000,0)/1200000,0)/100</f>
      </c>
      <c r="Z35" s="14">
        <f>ROUND(Z34+Y35-X35,2)</f>
      </c>
      <c r="AA35" s="14">
        <f>ROUND(BG35+MIN(AC34+AB35-BG35,MAX(0,$CC35-BU35)),2)</f>
      </c>
      <c r="AB35" s="14">
        <f>ROUND(ROUND(AC34*100,0)*ROUND(AB$3*100000,0)/1200000,0)/100</f>
      </c>
      <c r="AC35" s="14">
        <f>ROUND(AC34+AB35-AA35,2)</f>
      </c>
      <c r="AD35" s="14">
        <f>ROUND(BH35+MIN(AF34+AE35-BH35,MAX(0,$CC35-BV35)),2)</f>
      </c>
      <c r="AE35" s="14">
        <f>ROUND(ROUND(AF34*100,0)*ROUND(AE$3*100000,0)/1200000,0)/100</f>
      </c>
      <c r="AF35" s="14">
        <f>ROUND(AF34+AE35-AD35,2)</f>
      </c>
      <c r="AG35" s="14">
        <f>ROUND(BI35+MIN(AI34+AH35-BI35,MAX(0,$CC35-BW35)),2)</f>
      </c>
      <c r="AH35" s="14">
        <f>ROUND(ROUND(AI34*100,0)*ROUND(AH$3*100000,0)/1200000,0)/100</f>
      </c>
      <c r="AI35" s="14">
        <f>ROUND(AI34+AH35-AG35,2)</f>
      </c>
      <c r="AJ35" s="14">
        <f>ROUND(BJ35+MIN(AL34+AK35-BJ35,MAX(0,$CC35-BX35)),2)</f>
      </c>
      <c r="AK35" s="14">
        <f>ROUND(ROUND(AL34*100,0)*ROUND(AK$3*100000,0)/1200000,0)/100</f>
      </c>
      <c r="AL35" s="14">
        <f>ROUND(AL34+AK35-AJ35,2)</f>
      </c>
      <c r="AM35" s="14">
        <f>ROUND(BK35+MIN(AO34+AN35-BK35,MAX(0,$CC35-BY35)),2)</f>
      </c>
      <c r="AN35" s="14">
        <f>ROUND(ROUND(AO34*100,0)*ROUND(AN$3*100000,0)/1200000,0)/100</f>
      </c>
      <c r="AO35" s="14">
        <f>ROUND(AO34+AN35-AM35,2)</f>
      </c>
      <c r="AP35" s="14">
        <f>ROUND(BL35+MIN(AR34+AQ35-BL35,MAX(0,$CC35-BZ35)),2)</f>
      </c>
      <c r="AQ35" s="14">
        <f>ROUND(ROUND(AR34*100,0)*ROUND(AQ$3*100000,0)/1200000,0)/100</f>
      </c>
      <c r="AR35" s="14">
        <f>ROUND(AR34+AQ35-AP35,2)</f>
      </c>
      <c r="AS35" s="14">
        <f>ROUND(BM35+MIN(AU34+AT35-BM35,MAX(0,$CC35-CA35)),2)</f>
      </c>
      <c r="AT35" s="14">
        <f>ROUND(ROUND(AU34*100,0)*ROUND(AT$3*100000,0)/1200000,0)/100</f>
      </c>
      <c r="AU35" s="14">
        <f>ROUND(AU34+AT35-AS35,2)</f>
      </c>
      <c r="AV35" s="11">
        <f>SUMIF($C$4:$AU$4,"Payment",C35:AU35)</f>
      </c>
      <c r="AW35" s="11">
        <f>SUMIF($C$4:$AU$4,"Interest",C35:AU35)</f>
      </c>
      <c r="AX35" s="11">
        <f>ROUND(SUMIF($C$4:$AU$4,"Balance",C35:AU35),2)</f>
      </c>
      <c r="AY35">
        <f>MIN(E34+D35,C$3)</f>
      </c>
      <c r="AZ35">
        <f>MIN(H34+G35,F$3)</f>
      </c>
      <c r="BA35">
        <f>MIN(K34+J35,I$3)</f>
      </c>
      <c r="BB35">
        <f>MIN(N34+M35,L$3)</f>
      </c>
      <c r="BC35">
        <f>MIN(Q34+P35,O$3)</f>
      </c>
      <c r="BD35">
        <f>MIN(T34+S35,R$3)</f>
      </c>
      <c r="BE35">
        <f>MIN(W34+V35,U$3)</f>
      </c>
      <c r="BF35">
        <f>MIN(Z34+Y35,X$3)</f>
      </c>
      <c r="BG35">
        <f>MIN(AC34+AB35,AA$3)</f>
      </c>
      <c r="BH35">
        <f>MIN(AF34+AE35,AD$3)</f>
      </c>
      <c r="BI35">
        <f>MIN(AI34+AH35,AG$3)</f>
      </c>
      <c r="BJ35">
        <f>MIN(AL34+AK35,AJ$3)</f>
      </c>
      <c r="BK35">
        <f>MIN(AO34+AN35,AM$3)</f>
      </c>
      <c r="BL35">
        <f>MIN(AR34+AQ35,AP$3)</f>
      </c>
      <c r="BM35">
        <f>MIN(AU34+AT35,AS$3)</f>
      </c>
      <c r="BN35">
        <f>E34+D35-AY35</f>
      </c>
      <c r="BO35">
        <f>BN35+H34+G35-AZ35</f>
      </c>
      <c r="BP35">
        <f>BO35+K34+J35-BA35</f>
      </c>
      <c r="BQ35">
        <f>BP35+N34+M35-BB35</f>
      </c>
      <c r="BR35">
        <f>BQ35+Q34+P35-BC35</f>
      </c>
      <c r="BS35">
        <f>BR35+T34+S35-BD35</f>
      </c>
      <c r="BT35">
        <f>BS35+W34+V35-BE35</f>
      </c>
      <c r="BU35">
        <f>BT35+Z34+Y35-BF35</f>
      </c>
      <c r="BV35">
        <f>BU35+AC34+AB35-BG35</f>
      </c>
      <c r="BW35">
        <f>BV35+AF34+AE35-BH35</f>
      </c>
      <c r="BX35">
        <f>BW35+AI34+AH35-BI35</f>
      </c>
      <c r="BY35">
        <f>BX35+AL34+AK35-BJ35</f>
      </c>
      <c r="BZ35">
        <f>BY35+AO34+AN35-BK35</f>
      </c>
      <c r="CA35">
        <f>BZ35+AR34+AQ35-BL35</f>
      </c>
      <c r="CB35">
        <f>CA35+AU34+AT35-BM35</f>
      </c>
      <c r="CC35">
        <f>MAX(0,Plan!$B$6-SUM(AY35:BM35))</f>
      </c>
    </row>
    <row r="36" spans="1:81" x14ac:dyDescent="0.25">
      <c r="A36">
        <v>31</v>
      </c>
      <c r="B36" s="22">
        <f>EDATE(Plan!$B$5,A36-1)</f>
      </c>
      <c r="C36" s="14">
        <f>ROUND(AY36+MIN(E35+D36-AY36,$CC36),2)</f>
      </c>
      <c r="D36" s="14">
        <f>ROUND(ROUND(E35*100,0)*ROUND(D$3*100000,0)/1200000,0)/100</f>
      </c>
      <c r="E36" s="14">
        <f>ROUND(E35+D36-C36,2)</f>
      </c>
      <c r="F36" s="14">
        <f>ROUND(AZ36+MIN(H35+G36-AZ36,MAX(0,$CC36-BN36)),2)</f>
      </c>
      <c r="G36" s="14">
        <f>ROUND(ROUND(H35*100,0)*ROUND(G$3*100000,0)/1200000,0)/100</f>
      </c>
      <c r="H36" s="14">
        <f>ROUND(H35+G36-F36,2)</f>
      </c>
      <c r="I36" s="14">
        <f>ROUND(BA36+MIN(K35+J36-BA36,MAX(0,$CC36-BO36)),2)</f>
      </c>
      <c r="J36" s="14">
        <f>ROUND(ROUND(K35*100,0)*ROUND(J$3*100000,0)/1200000,0)/100</f>
      </c>
      <c r="K36" s="14">
        <f>ROUND(K35+J36-I36,2)</f>
      </c>
      <c r="L36" s="14">
        <f>ROUND(BB36+MIN(N35+M36-BB36,MAX(0,$CC36-BP36)),2)</f>
      </c>
      <c r="M36" s="14">
        <f>ROUND(ROUND(N35*100,0)*ROUND(M$3*100000,0)/1200000,0)/100</f>
      </c>
      <c r="N36" s="14">
        <f>ROUND(N35+M36-L36,2)</f>
      </c>
      <c r="O36" s="14">
        <f>ROUND(BC36+MIN(Q35+P36-BC36,MAX(0,$CC36-BQ36)),2)</f>
      </c>
      <c r="P36" s="14">
        <f>ROUND(ROUND(Q35*100,0)*ROUND(P$3*100000,0)/1200000,0)/100</f>
      </c>
      <c r="Q36" s="14">
        <f>ROUND(Q35+P36-O36,2)</f>
      </c>
      <c r="R36" s="14">
        <f>ROUND(BD36+MIN(T35+S36-BD36,MAX(0,$CC36-BR36)),2)</f>
      </c>
      <c r="S36" s="14">
        <f>ROUND(ROUND(T35*100,0)*ROUND(S$3*100000,0)/1200000,0)/100</f>
      </c>
      <c r="T36" s="14">
        <f>ROUND(T35+S36-R36,2)</f>
      </c>
      <c r="U36" s="14">
        <f>ROUND(BE36+MIN(W35+V36-BE36,MAX(0,$CC36-BS36)),2)</f>
      </c>
      <c r="V36" s="14">
        <f>ROUND(ROUND(W35*100,0)*ROUND(V$3*100000,0)/1200000,0)/100</f>
      </c>
      <c r="W36" s="14">
        <f>ROUND(W35+V36-U36,2)</f>
      </c>
      <c r="X36" s="14">
        <f>ROUND(BF36+MIN(Z35+Y36-BF36,MAX(0,$CC36-BT36)),2)</f>
      </c>
      <c r="Y36" s="14">
        <f>ROUND(ROUND(Z35*100,0)*ROUND(Y$3*100000,0)/1200000,0)/100</f>
      </c>
      <c r="Z36" s="14">
        <f>ROUND(Z35+Y36-X36,2)</f>
      </c>
      <c r="AA36" s="14">
        <f>ROUND(BG36+MIN(AC35+AB36-BG36,MAX(0,$CC36-BU36)),2)</f>
      </c>
      <c r="AB36" s="14">
        <f>ROUND(ROUND(AC35*100,0)*ROUND(AB$3*100000,0)/1200000,0)/100</f>
      </c>
      <c r="AC36" s="14">
        <f>ROUND(AC35+AB36-AA36,2)</f>
      </c>
      <c r="AD36" s="14">
        <f>ROUND(BH36+MIN(AF35+AE36-BH36,MAX(0,$CC36-BV36)),2)</f>
      </c>
      <c r="AE36" s="14">
        <f>ROUND(ROUND(AF35*100,0)*ROUND(AE$3*100000,0)/1200000,0)/100</f>
      </c>
      <c r="AF36" s="14">
        <f>ROUND(AF35+AE36-AD36,2)</f>
      </c>
      <c r="AG36" s="14">
        <f>ROUND(BI36+MIN(AI35+AH36-BI36,MAX(0,$CC36-BW36)),2)</f>
      </c>
      <c r="AH36" s="14">
        <f>ROUND(ROUND(AI35*100,0)*ROUND(AH$3*100000,0)/1200000,0)/100</f>
      </c>
      <c r="AI36" s="14">
        <f>ROUND(AI35+AH36-AG36,2)</f>
      </c>
      <c r="AJ36" s="14">
        <f>ROUND(BJ36+MIN(AL35+AK36-BJ36,MAX(0,$CC36-BX36)),2)</f>
      </c>
      <c r="AK36" s="14">
        <f>ROUND(ROUND(AL35*100,0)*ROUND(AK$3*100000,0)/1200000,0)/100</f>
      </c>
      <c r="AL36" s="14">
        <f>ROUND(AL35+AK36-AJ36,2)</f>
      </c>
      <c r="AM36" s="14">
        <f>ROUND(BK36+MIN(AO35+AN36-BK36,MAX(0,$CC36-BY36)),2)</f>
      </c>
      <c r="AN36" s="14">
        <f>ROUND(ROUND(AO35*100,0)*ROUND(AN$3*100000,0)/1200000,0)/100</f>
      </c>
      <c r="AO36" s="14">
        <f>ROUND(AO35+AN36-AM36,2)</f>
      </c>
      <c r="AP36" s="14">
        <f>ROUND(BL36+MIN(AR35+AQ36-BL36,MAX(0,$CC36-BZ36)),2)</f>
      </c>
      <c r="AQ36" s="14">
        <f>ROUND(ROUND(AR35*100,0)*ROUND(AQ$3*100000,0)/1200000,0)/100</f>
      </c>
      <c r="AR36" s="14">
        <f>ROUND(AR35+AQ36-AP36,2)</f>
      </c>
      <c r="AS36" s="14">
        <f>ROUND(BM36+MIN(AU35+AT36-BM36,MAX(0,$CC36-CA36)),2)</f>
      </c>
      <c r="AT36" s="14">
        <f>ROUND(ROUND(AU35*100,0)*ROUND(AT$3*100000,0)/1200000,0)/100</f>
      </c>
      <c r="AU36" s="14">
        <f>ROUND(AU35+AT36-AS36,2)</f>
      </c>
      <c r="AV36" s="11">
        <f>SUMIF($C$4:$AU$4,"Payment",C36:AU36)</f>
      </c>
      <c r="AW36" s="11">
        <f>SUMIF($C$4:$AU$4,"Interest",C36:AU36)</f>
      </c>
      <c r="AX36" s="11">
        <f>ROUND(SUMIF($C$4:$AU$4,"Balance",C36:AU36),2)</f>
      </c>
      <c r="AY36">
        <f>MIN(E35+D36,C$3)</f>
      </c>
      <c r="AZ36">
        <f>MIN(H35+G36,F$3)</f>
      </c>
      <c r="BA36">
        <f>MIN(K35+J36,I$3)</f>
      </c>
      <c r="BB36">
        <f>MIN(N35+M36,L$3)</f>
      </c>
      <c r="BC36">
        <f>MIN(Q35+P36,O$3)</f>
      </c>
      <c r="BD36">
        <f>MIN(T35+S36,R$3)</f>
      </c>
      <c r="BE36">
        <f>MIN(W35+V36,U$3)</f>
      </c>
      <c r="BF36">
        <f>MIN(Z35+Y36,X$3)</f>
      </c>
      <c r="BG36">
        <f>MIN(AC35+AB36,AA$3)</f>
      </c>
      <c r="BH36">
        <f>MIN(AF35+AE36,AD$3)</f>
      </c>
      <c r="BI36">
        <f>MIN(AI35+AH36,AG$3)</f>
      </c>
      <c r="BJ36">
        <f>MIN(AL35+AK36,AJ$3)</f>
      </c>
      <c r="BK36">
        <f>MIN(AO35+AN36,AM$3)</f>
      </c>
      <c r="BL36">
        <f>MIN(AR35+AQ36,AP$3)</f>
      </c>
      <c r="BM36">
        <f>MIN(AU35+AT36,AS$3)</f>
      </c>
      <c r="BN36">
        <f>E35+D36-AY36</f>
      </c>
      <c r="BO36">
        <f>BN36+H35+G36-AZ36</f>
      </c>
      <c r="BP36">
        <f>BO36+K35+J36-BA36</f>
      </c>
      <c r="BQ36">
        <f>BP36+N35+M36-BB36</f>
      </c>
      <c r="BR36">
        <f>BQ36+Q35+P36-BC36</f>
      </c>
      <c r="BS36">
        <f>BR36+T35+S36-BD36</f>
      </c>
      <c r="BT36">
        <f>BS36+W35+V36-BE36</f>
      </c>
      <c r="BU36">
        <f>BT36+Z35+Y36-BF36</f>
      </c>
      <c r="BV36">
        <f>BU36+AC35+AB36-BG36</f>
      </c>
      <c r="BW36">
        <f>BV36+AF35+AE36-BH36</f>
      </c>
      <c r="BX36">
        <f>BW36+AI35+AH36-BI36</f>
      </c>
      <c r="BY36">
        <f>BX36+AL35+AK36-BJ36</f>
      </c>
      <c r="BZ36">
        <f>BY36+AO35+AN36-BK36</f>
      </c>
      <c r="CA36">
        <f>BZ36+AR35+AQ36-BL36</f>
      </c>
      <c r="CB36">
        <f>CA36+AU35+AT36-BM36</f>
      </c>
      <c r="CC36">
        <f>MAX(0,Plan!$B$6-SUM(AY36:BM36))</f>
      </c>
    </row>
    <row r="37" spans="1:81" x14ac:dyDescent="0.25">
      <c r="A37">
        <v>32</v>
      </c>
      <c r="B37" s="22">
        <f>EDATE(Plan!$B$5,A37-1)</f>
      </c>
      <c r="C37" s="14">
        <f>ROUND(AY37+MIN(E36+D37-AY37,$CC37),2)</f>
      </c>
      <c r="D37" s="14">
        <f>ROUND(ROUND(E36*100,0)*ROUND(D$3*100000,0)/1200000,0)/100</f>
      </c>
      <c r="E37" s="14">
        <f>ROUND(E36+D37-C37,2)</f>
      </c>
      <c r="F37" s="14">
        <f>ROUND(AZ37+MIN(H36+G37-AZ37,MAX(0,$CC37-BN37)),2)</f>
      </c>
      <c r="G37" s="14">
        <f>ROUND(ROUND(H36*100,0)*ROUND(G$3*100000,0)/1200000,0)/100</f>
      </c>
      <c r="H37" s="14">
        <f>ROUND(H36+G37-F37,2)</f>
      </c>
      <c r="I37" s="14">
        <f>ROUND(BA37+MIN(K36+J37-BA37,MAX(0,$CC37-BO37)),2)</f>
      </c>
      <c r="J37" s="14">
        <f>ROUND(ROUND(K36*100,0)*ROUND(J$3*100000,0)/1200000,0)/100</f>
      </c>
      <c r="K37" s="14">
        <f>ROUND(K36+J37-I37,2)</f>
      </c>
      <c r="L37" s="14">
        <f>ROUND(BB37+MIN(N36+M37-BB37,MAX(0,$CC37-BP37)),2)</f>
      </c>
      <c r="M37" s="14">
        <f>ROUND(ROUND(N36*100,0)*ROUND(M$3*100000,0)/1200000,0)/100</f>
      </c>
      <c r="N37" s="14">
        <f>ROUND(N36+M37-L37,2)</f>
      </c>
      <c r="O37" s="14">
        <f>ROUND(BC37+MIN(Q36+P37-BC37,MAX(0,$CC37-BQ37)),2)</f>
      </c>
      <c r="P37" s="14">
        <f>ROUND(ROUND(Q36*100,0)*ROUND(P$3*100000,0)/1200000,0)/100</f>
      </c>
      <c r="Q37" s="14">
        <f>ROUND(Q36+P37-O37,2)</f>
      </c>
      <c r="R37" s="14">
        <f>ROUND(BD37+MIN(T36+S37-BD37,MAX(0,$CC37-BR37)),2)</f>
      </c>
      <c r="S37" s="14">
        <f>ROUND(ROUND(T36*100,0)*ROUND(S$3*100000,0)/1200000,0)/100</f>
      </c>
      <c r="T37" s="14">
        <f>ROUND(T36+S37-R37,2)</f>
      </c>
      <c r="U37" s="14">
        <f>ROUND(BE37+MIN(W36+V37-BE37,MAX(0,$CC37-BS37)),2)</f>
      </c>
      <c r="V37" s="14">
        <f>ROUND(ROUND(W36*100,0)*ROUND(V$3*100000,0)/1200000,0)/100</f>
      </c>
      <c r="W37" s="14">
        <f>ROUND(W36+V37-U37,2)</f>
      </c>
      <c r="X37" s="14">
        <f>ROUND(BF37+MIN(Z36+Y37-BF37,MAX(0,$CC37-BT37)),2)</f>
      </c>
      <c r="Y37" s="14">
        <f>ROUND(ROUND(Z36*100,0)*ROUND(Y$3*100000,0)/1200000,0)/100</f>
      </c>
      <c r="Z37" s="14">
        <f>ROUND(Z36+Y37-X37,2)</f>
      </c>
      <c r="AA37" s="14">
        <f>ROUND(BG37+MIN(AC36+AB37-BG37,MAX(0,$CC37-BU37)),2)</f>
      </c>
      <c r="AB37" s="14">
        <f>ROUND(ROUND(AC36*100,0)*ROUND(AB$3*100000,0)/1200000,0)/100</f>
      </c>
      <c r="AC37" s="14">
        <f>ROUND(AC36+AB37-AA37,2)</f>
      </c>
      <c r="AD37" s="14">
        <f>ROUND(BH37+MIN(AF36+AE37-BH37,MAX(0,$CC37-BV37)),2)</f>
      </c>
      <c r="AE37" s="14">
        <f>ROUND(ROUND(AF36*100,0)*ROUND(AE$3*100000,0)/1200000,0)/100</f>
      </c>
      <c r="AF37" s="14">
        <f>ROUND(AF36+AE37-AD37,2)</f>
      </c>
      <c r="AG37" s="14">
        <f>ROUND(BI37+MIN(AI36+AH37-BI37,MAX(0,$CC37-BW37)),2)</f>
      </c>
      <c r="AH37" s="14">
        <f>ROUND(ROUND(AI36*100,0)*ROUND(AH$3*100000,0)/1200000,0)/100</f>
      </c>
      <c r="AI37" s="14">
        <f>ROUND(AI36+AH37-AG37,2)</f>
      </c>
      <c r="AJ37" s="14">
        <f>ROUND(BJ37+MIN(AL36+AK37-BJ37,MAX(0,$CC37-BX37)),2)</f>
      </c>
      <c r="AK37" s="14">
        <f>ROUND(ROUND(AL36*100,0)*ROUND(AK$3*100000,0)/1200000,0)/100</f>
      </c>
      <c r="AL37" s="14">
        <f>ROUND(AL36+AK37-AJ37,2)</f>
      </c>
      <c r="AM37" s="14">
        <f>ROUND(BK37+MIN(AO36+AN37-BK37,MAX(0,$CC37-BY37)),2)</f>
      </c>
      <c r="AN37" s="14">
        <f>ROUND(ROUND(AO36*100,0)*ROUND(AN$3*100000,0)/1200000,0)/100</f>
      </c>
      <c r="AO37" s="14">
        <f>ROUND(AO36+AN37-AM37,2)</f>
      </c>
      <c r="AP37" s="14">
        <f>ROUND(BL37+MIN(AR36+AQ37-BL37,MAX(0,$CC37-BZ37)),2)</f>
      </c>
      <c r="AQ37" s="14">
        <f>ROUND(ROUND(AR36*100,0)*ROUND(AQ$3*100000,0)/1200000,0)/100</f>
      </c>
      <c r="AR37" s="14">
        <f>ROUND(AR36+AQ37-AP37,2)</f>
      </c>
      <c r="AS37" s="14">
        <f>ROUND(BM37+MIN(AU36+AT37-BM37,MAX(0,$CC37-CA37)),2)</f>
      </c>
      <c r="AT37" s="14">
        <f>ROUND(ROUND(AU36*100,0)*ROUND(AT$3*100000,0)/1200000,0)/100</f>
      </c>
      <c r="AU37" s="14">
        <f>ROUND(AU36+AT37-AS37,2)</f>
      </c>
      <c r="AV37" s="11">
        <f>SUMIF($C$4:$AU$4,"Payment",C37:AU37)</f>
      </c>
      <c r="AW37" s="11">
        <f>SUMIF($C$4:$AU$4,"Interest",C37:AU37)</f>
      </c>
      <c r="AX37" s="11">
        <f>ROUND(SUMIF($C$4:$AU$4,"Balance",C37:AU37),2)</f>
      </c>
      <c r="AY37">
        <f>MIN(E36+D37,C$3)</f>
      </c>
      <c r="AZ37">
        <f>MIN(H36+G37,F$3)</f>
      </c>
      <c r="BA37">
        <f>MIN(K36+J37,I$3)</f>
      </c>
      <c r="BB37">
        <f>MIN(N36+M37,L$3)</f>
      </c>
      <c r="BC37">
        <f>MIN(Q36+P37,O$3)</f>
      </c>
      <c r="BD37">
        <f>MIN(T36+S37,R$3)</f>
      </c>
      <c r="BE37">
        <f>MIN(W36+V37,U$3)</f>
      </c>
      <c r="BF37">
        <f>MIN(Z36+Y37,X$3)</f>
      </c>
      <c r="BG37">
        <f>MIN(AC36+AB37,AA$3)</f>
      </c>
      <c r="BH37">
        <f>MIN(AF36+AE37,AD$3)</f>
      </c>
      <c r="BI37">
        <f>MIN(AI36+AH37,AG$3)</f>
      </c>
      <c r="BJ37">
        <f>MIN(AL36+AK37,AJ$3)</f>
      </c>
      <c r="BK37">
        <f>MIN(AO36+AN37,AM$3)</f>
      </c>
      <c r="BL37">
        <f>MIN(AR36+AQ37,AP$3)</f>
      </c>
      <c r="BM37">
        <f>MIN(AU36+AT37,AS$3)</f>
      </c>
      <c r="BN37">
        <f>E36+D37-AY37</f>
      </c>
      <c r="BO37">
        <f>BN37+H36+G37-AZ37</f>
      </c>
      <c r="BP37">
        <f>BO37+K36+J37-BA37</f>
      </c>
      <c r="BQ37">
        <f>BP37+N36+M37-BB37</f>
      </c>
      <c r="BR37">
        <f>BQ37+Q36+P37-BC37</f>
      </c>
      <c r="BS37">
        <f>BR37+T36+S37-BD37</f>
      </c>
      <c r="BT37">
        <f>BS37+W36+V37-BE37</f>
      </c>
      <c r="BU37">
        <f>BT37+Z36+Y37-BF37</f>
      </c>
      <c r="BV37">
        <f>BU37+AC36+AB37-BG37</f>
      </c>
      <c r="BW37">
        <f>BV37+AF36+AE37-BH37</f>
      </c>
      <c r="BX37">
        <f>BW37+AI36+AH37-BI37</f>
      </c>
      <c r="BY37">
        <f>BX37+AL36+AK37-BJ37</f>
      </c>
      <c r="BZ37">
        <f>BY37+AO36+AN37-BK37</f>
      </c>
      <c r="CA37">
        <f>BZ37+AR36+AQ37-BL37</f>
      </c>
      <c r="CB37">
        <f>CA37+AU36+AT37-BM37</f>
      </c>
      <c r="CC37">
        <f>MAX(0,Plan!$B$6-SUM(AY37:BM37))</f>
      </c>
    </row>
    <row r="38" spans="1:81" x14ac:dyDescent="0.25">
      <c r="A38">
        <v>33</v>
      </c>
      <c r="B38" s="22">
        <f>EDATE(Plan!$B$5,A38-1)</f>
      </c>
      <c r="C38" s="14">
        <f>ROUND(AY38+MIN(E37+D38-AY38,$CC38),2)</f>
      </c>
      <c r="D38" s="14">
        <f>ROUND(ROUND(E37*100,0)*ROUND(D$3*100000,0)/1200000,0)/100</f>
      </c>
      <c r="E38" s="14">
        <f>ROUND(E37+D38-C38,2)</f>
      </c>
      <c r="F38" s="14">
        <f>ROUND(AZ38+MIN(H37+G38-AZ38,MAX(0,$CC38-BN38)),2)</f>
      </c>
      <c r="G38" s="14">
        <f>ROUND(ROUND(H37*100,0)*ROUND(G$3*100000,0)/1200000,0)/100</f>
      </c>
      <c r="H38" s="14">
        <f>ROUND(H37+G38-F38,2)</f>
      </c>
      <c r="I38" s="14">
        <f>ROUND(BA38+MIN(K37+J38-BA38,MAX(0,$CC38-BO38)),2)</f>
      </c>
      <c r="J38" s="14">
        <f>ROUND(ROUND(K37*100,0)*ROUND(J$3*100000,0)/1200000,0)/100</f>
      </c>
      <c r="K38" s="14">
        <f>ROUND(K37+J38-I38,2)</f>
      </c>
      <c r="L38" s="14">
        <f>ROUND(BB38+MIN(N37+M38-BB38,MAX(0,$CC38-BP38)),2)</f>
      </c>
      <c r="M38" s="14">
        <f>ROUND(ROUND(N37*100,0)*ROUND(M$3*100000,0)/1200000,0)/100</f>
      </c>
      <c r="N38" s="14">
        <f>ROUND(N37+M38-L38,2)</f>
      </c>
      <c r="O38" s="14">
        <f>ROUND(BC38+MIN(Q37+P38-BC38,MAX(0,$CC38-BQ38)),2)</f>
      </c>
      <c r="P38" s="14">
        <f>ROUND(ROUND(Q37*100,0)*ROUND(P$3*100000,0)/1200000,0)/100</f>
      </c>
      <c r="Q38" s="14">
        <f>ROUND(Q37+P38-O38,2)</f>
      </c>
      <c r="R38" s="14">
        <f>ROUND(BD38+MIN(T37+S38-BD38,MAX(0,$CC38-BR38)),2)</f>
      </c>
      <c r="S38" s="14">
        <f>ROUND(ROUND(T37*100,0)*ROUND(S$3*100000,0)/1200000,0)/100</f>
      </c>
      <c r="T38" s="14">
        <f>ROUND(T37+S38-R38,2)</f>
      </c>
      <c r="U38" s="14">
        <f>ROUND(BE38+MIN(W37+V38-BE38,MAX(0,$CC38-BS38)),2)</f>
      </c>
      <c r="V38" s="14">
        <f>ROUND(ROUND(W37*100,0)*ROUND(V$3*100000,0)/1200000,0)/100</f>
      </c>
      <c r="W38" s="14">
        <f>ROUND(W37+V38-U38,2)</f>
      </c>
      <c r="X38" s="14">
        <f>ROUND(BF38+MIN(Z37+Y38-BF38,MAX(0,$CC38-BT38)),2)</f>
      </c>
      <c r="Y38" s="14">
        <f>ROUND(ROUND(Z37*100,0)*ROUND(Y$3*100000,0)/1200000,0)/100</f>
      </c>
      <c r="Z38" s="14">
        <f>ROUND(Z37+Y38-X38,2)</f>
      </c>
      <c r="AA38" s="14">
        <f>ROUND(BG38+MIN(AC37+AB38-BG38,MAX(0,$CC38-BU38)),2)</f>
      </c>
      <c r="AB38" s="14">
        <f>ROUND(ROUND(AC37*100,0)*ROUND(AB$3*100000,0)/1200000,0)/100</f>
      </c>
      <c r="AC38" s="14">
        <f>ROUND(AC37+AB38-AA38,2)</f>
      </c>
      <c r="AD38" s="14">
        <f>ROUND(BH38+MIN(AF37+AE38-BH38,MAX(0,$CC38-BV38)),2)</f>
      </c>
      <c r="AE38" s="14">
        <f>ROUND(ROUND(AF37*100,0)*ROUND(AE$3*100000,0)/1200000,0)/100</f>
      </c>
      <c r="AF38" s="14">
        <f>ROUND(AF37+AE38-AD38,2)</f>
      </c>
      <c r="AG38" s="14">
        <f>ROUND(BI38+MIN(AI37+AH38-BI38,MAX(0,$CC38-BW38)),2)</f>
      </c>
      <c r="AH38" s="14">
        <f>ROUND(ROUND(AI37*100,0)*ROUND(AH$3*100000,0)/1200000,0)/100</f>
      </c>
      <c r="AI38" s="14">
        <f>ROUND(AI37+AH38-AG38,2)</f>
      </c>
      <c r="AJ38" s="14">
        <f>ROUND(BJ38+MIN(AL37+AK38-BJ38,MAX(0,$CC38-BX38)),2)</f>
      </c>
      <c r="AK38" s="14">
        <f>ROUND(ROUND(AL37*100,0)*ROUND(AK$3*100000,0)/1200000,0)/100</f>
      </c>
      <c r="AL38" s="14">
        <f>ROUND(AL37+AK38-AJ38,2)</f>
      </c>
      <c r="AM38" s="14">
        <f>ROUND(BK38+MIN(AO37+AN38-BK38,MAX(0,$CC38-BY38)),2)</f>
      </c>
      <c r="AN38" s="14">
        <f>ROUND(ROUND(AO37*100,0)*ROUND(AN$3*100000,0)/1200000,0)/100</f>
      </c>
      <c r="AO38" s="14">
        <f>ROUND(AO37+AN38-AM38,2)</f>
      </c>
      <c r="AP38" s="14">
        <f>ROUND(BL38+MIN(AR37+AQ38-BL38,MAX(0,$CC38-BZ38)),2)</f>
      </c>
      <c r="AQ38" s="14">
        <f>ROUND(ROUND(AR37*100,0)*ROUND(AQ$3*100000,0)/1200000,0)/100</f>
      </c>
      <c r="AR38" s="14">
        <f>ROUND(AR37+AQ38-AP38,2)</f>
      </c>
      <c r="AS38" s="14">
        <f>ROUND(BM38+MIN(AU37+AT38-BM38,MAX(0,$CC38-CA38)),2)</f>
      </c>
      <c r="AT38" s="14">
        <f>ROUND(ROUND(AU37*100,0)*ROUND(AT$3*100000,0)/1200000,0)/100</f>
      </c>
      <c r="AU38" s="14">
        <f>ROUND(AU37+AT38-AS38,2)</f>
      </c>
      <c r="AV38" s="11">
        <f>SUMIF($C$4:$AU$4,"Payment",C38:AU38)</f>
      </c>
      <c r="AW38" s="11">
        <f>SUMIF($C$4:$AU$4,"Interest",C38:AU38)</f>
      </c>
      <c r="AX38" s="11">
        <f>ROUND(SUMIF($C$4:$AU$4,"Balance",C38:AU38),2)</f>
      </c>
      <c r="AY38">
        <f>MIN(E37+D38,C$3)</f>
      </c>
      <c r="AZ38">
        <f>MIN(H37+G38,F$3)</f>
      </c>
      <c r="BA38">
        <f>MIN(K37+J38,I$3)</f>
      </c>
      <c r="BB38">
        <f>MIN(N37+M38,L$3)</f>
      </c>
      <c r="BC38">
        <f>MIN(Q37+P38,O$3)</f>
      </c>
      <c r="BD38">
        <f>MIN(T37+S38,R$3)</f>
      </c>
      <c r="BE38">
        <f>MIN(W37+V38,U$3)</f>
      </c>
      <c r="BF38">
        <f>MIN(Z37+Y38,X$3)</f>
      </c>
      <c r="BG38">
        <f>MIN(AC37+AB38,AA$3)</f>
      </c>
      <c r="BH38">
        <f>MIN(AF37+AE38,AD$3)</f>
      </c>
      <c r="BI38">
        <f>MIN(AI37+AH38,AG$3)</f>
      </c>
      <c r="BJ38">
        <f>MIN(AL37+AK38,AJ$3)</f>
      </c>
      <c r="BK38">
        <f>MIN(AO37+AN38,AM$3)</f>
      </c>
      <c r="BL38">
        <f>MIN(AR37+AQ38,AP$3)</f>
      </c>
      <c r="BM38">
        <f>MIN(AU37+AT38,AS$3)</f>
      </c>
      <c r="BN38">
        <f>E37+D38-AY38</f>
      </c>
      <c r="BO38">
        <f>BN38+H37+G38-AZ38</f>
      </c>
      <c r="BP38">
        <f>BO38+K37+J38-BA38</f>
      </c>
      <c r="BQ38">
        <f>BP38+N37+M38-BB38</f>
      </c>
      <c r="BR38">
        <f>BQ38+Q37+P38-BC38</f>
      </c>
      <c r="BS38">
        <f>BR38+T37+S38-BD38</f>
      </c>
      <c r="BT38">
        <f>BS38+W37+V38-BE38</f>
      </c>
      <c r="BU38">
        <f>BT38+Z37+Y38-BF38</f>
      </c>
      <c r="BV38">
        <f>BU38+AC37+AB38-BG38</f>
      </c>
      <c r="BW38">
        <f>BV38+AF37+AE38-BH38</f>
      </c>
      <c r="BX38">
        <f>BW38+AI37+AH38-BI38</f>
      </c>
      <c r="BY38">
        <f>BX38+AL37+AK38-BJ38</f>
      </c>
      <c r="BZ38">
        <f>BY38+AO37+AN38-BK38</f>
      </c>
      <c r="CA38">
        <f>BZ38+AR37+AQ38-BL38</f>
      </c>
      <c r="CB38">
        <f>CA38+AU37+AT38-BM38</f>
      </c>
      <c r="CC38">
        <f>MAX(0,Plan!$B$6-SUM(AY38:BM38))</f>
      </c>
    </row>
    <row r="39" spans="1:81" x14ac:dyDescent="0.25">
      <c r="A39">
        <v>34</v>
      </c>
      <c r="B39" s="22">
        <f>EDATE(Plan!$B$5,A39-1)</f>
      </c>
      <c r="C39" s="14">
        <f>ROUND(AY39+MIN(E38+D39-AY39,$CC39),2)</f>
      </c>
      <c r="D39" s="14">
        <f>ROUND(ROUND(E38*100,0)*ROUND(D$3*100000,0)/1200000,0)/100</f>
      </c>
      <c r="E39" s="14">
        <f>ROUND(E38+D39-C39,2)</f>
      </c>
      <c r="F39" s="14">
        <f>ROUND(AZ39+MIN(H38+G39-AZ39,MAX(0,$CC39-BN39)),2)</f>
      </c>
      <c r="G39" s="14">
        <f>ROUND(ROUND(H38*100,0)*ROUND(G$3*100000,0)/1200000,0)/100</f>
      </c>
      <c r="H39" s="14">
        <f>ROUND(H38+G39-F39,2)</f>
      </c>
      <c r="I39" s="14">
        <f>ROUND(BA39+MIN(K38+J39-BA39,MAX(0,$CC39-BO39)),2)</f>
      </c>
      <c r="J39" s="14">
        <f>ROUND(ROUND(K38*100,0)*ROUND(J$3*100000,0)/1200000,0)/100</f>
      </c>
      <c r="K39" s="14">
        <f>ROUND(K38+J39-I39,2)</f>
      </c>
      <c r="L39" s="14">
        <f>ROUND(BB39+MIN(N38+M39-BB39,MAX(0,$CC39-BP39)),2)</f>
      </c>
      <c r="M39" s="14">
        <f>ROUND(ROUND(N38*100,0)*ROUND(M$3*100000,0)/1200000,0)/100</f>
      </c>
      <c r="N39" s="14">
        <f>ROUND(N38+M39-L39,2)</f>
      </c>
      <c r="O39" s="14">
        <f>ROUND(BC39+MIN(Q38+P39-BC39,MAX(0,$CC39-BQ39)),2)</f>
      </c>
      <c r="P39" s="14">
        <f>ROUND(ROUND(Q38*100,0)*ROUND(P$3*100000,0)/1200000,0)/100</f>
      </c>
      <c r="Q39" s="14">
        <f>ROUND(Q38+P39-O39,2)</f>
      </c>
      <c r="R39" s="14">
        <f>ROUND(BD39+MIN(T38+S39-BD39,MAX(0,$CC39-BR39)),2)</f>
      </c>
      <c r="S39" s="14">
        <f>ROUND(ROUND(T38*100,0)*ROUND(S$3*100000,0)/1200000,0)/100</f>
      </c>
      <c r="T39" s="14">
        <f>ROUND(T38+S39-R39,2)</f>
      </c>
      <c r="U39" s="14">
        <f>ROUND(BE39+MIN(W38+V39-BE39,MAX(0,$CC39-BS39)),2)</f>
      </c>
      <c r="V39" s="14">
        <f>ROUND(ROUND(W38*100,0)*ROUND(V$3*100000,0)/1200000,0)/100</f>
      </c>
      <c r="W39" s="14">
        <f>ROUND(W38+V39-U39,2)</f>
      </c>
      <c r="X39" s="14">
        <f>ROUND(BF39+MIN(Z38+Y39-BF39,MAX(0,$CC39-BT39)),2)</f>
      </c>
      <c r="Y39" s="14">
        <f>ROUND(ROUND(Z38*100,0)*ROUND(Y$3*100000,0)/1200000,0)/100</f>
      </c>
      <c r="Z39" s="14">
        <f>ROUND(Z38+Y39-X39,2)</f>
      </c>
      <c r="AA39" s="14">
        <f>ROUND(BG39+MIN(AC38+AB39-BG39,MAX(0,$CC39-BU39)),2)</f>
      </c>
      <c r="AB39" s="14">
        <f>ROUND(ROUND(AC38*100,0)*ROUND(AB$3*100000,0)/1200000,0)/100</f>
      </c>
      <c r="AC39" s="14">
        <f>ROUND(AC38+AB39-AA39,2)</f>
      </c>
      <c r="AD39" s="14">
        <f>ROUND(BH39+MIN(AF38+AE39-BH39,MAX(0,$CC39-BV39)),2)</f>
      </c>
      <c r="AE39" s="14">
        <f>ROUND(ROUND(AF38*100,0)*ROUND(AE$3*100000,0)/1200000,0)/100</f>
      </c>
      <c r="AF39" s="14">
        <f>ROUND(AF38+AE39-AD39,2)</f>
      </c>
      <c r="AG39" s="14">
        <f>ROUND(BI39+MIN(AI38+AH39-BI39,MAX(0,$CC39-BW39)),2)</f>
      </c>
      <c r="AH39" s="14">
        <f>ROUND(ROUND(AI38*100,0)*ROUND(AH$3*100000,0)/1200000,0)/100</f>
      </c>
      <c r="AI39" s="14">
        <f>ROUND(AI38+AH39-AG39,2)</f>
      </c>
      <c r="AJ39" s="14">
        <f>ROUND(BJ39+MIN(AL38+AK39-BJ39,MAX(0,$CC39-BX39)),2)</f>
      </c>
      <c r="AK39" s="14">
        <f>ROUND(ROUND(AL38*100,0)*ROUND(AK$3*100000,0)/1200000,0)/100</f>
      </c>
      <c r="AL39" s="14">
        <f>ROUND(AL38+AK39-AJ39,2)</f>
      </c>
      <c r="AM39" s="14">
        <f>ROUND(BK39+MIN(AO38+AN39-BK39,MAX(0,$CC39-BY39)),2)</f>
      </c>
      <c r="AN39" s="14">
        <f>ROUND(ROUND(AO38*100,0)*ROUND(AN$3*100000,0)/1200000,0)/100</f>
      </c>
      <c r="AO39" s="14">
        <f>ROUND(AO38+AN39-AM39,2)</f>
      </c>
      <c r="AP39" s="14">
        <f>ROUND(BL39+MIN(AR38+AQ39-BL39,MAX(0,$CC39-BZ39)),2)</f>
      </c>
      <c r="AQ39" s="14">
        <f>ROUND(ROUND(AR38*100,0)*ROUND(AQ$3*100000,0)/1200000,0)/100</f>
      </c>
      <c r="AR39" s="14">
        <f>ROUND(AR38+AQ39-AP39,2)</f>
      </c>
      <c r="AS39" s="14">
        <f>ROUND(BM39+MIN(AU38+AT39-BM39,MAX(0,$CC39-CA39)),2)</f>
      </c>
      <c r="AT39" s="14">
        <f>ROUND(ROUND(AU38*100,0)*ROUND(AT$3*100000,0)/1200000,0)/100</f>
      </c>
      <c r="AU39" s="14">
        <f>ROUND(AU38+AT39-AS39,2)</f>
      </c>
      <c r="AV39" s="11">
        <f>SUMIF($C$4:$AU$4,"Payment",C39:AU39)</f>
      </c>
      <c r="AW39" s="11">
        <f>SUMIF($C$4:$AU$4,"Interest",C39:AU39)</f>
      </c>
      <c r="AX39" s="11">
        <f>ROUND(SUMIF($C$4:$AU$4,"Balance",C39:AU39),2)</f>
      </c>
      <c r="AY39">
        <f>MIN(E38+D39,C$3)</f>
      </c>
      <c r="AZ39">
        <f>MIN(H38+G39,F$3)</f>
      </c>
      <c r="BA39">
        <f>MIN(K38+J39,I$3)</f>
      </c>
      <c r="BB39">
        <f>MIN(N38+M39,L$3)</f>
      </c>
      <c r="BC39">
        <f>MIN(Q38+P39,O$3)</f>
      </c>
      <c r="BD39">
        <f>MIN(T38+S39,R$3)</f>
      </c>
      <c r="BE39">
        <f>MIN(W38+V39,U$3)</f>
      </c>
      <c r="BF39">
        <f>MIN(Z38+Y39,X$3)</f>
      </c>
      <c r="BG39">
        <f>MIN(AC38+AB39,AA$3)</f>
      </c>
      <c r="BH39">
        <f>MIN(AF38+AE39,AD$3)</f>
      </c>
      <c r="BI39">
        <f>MIN(AI38+AH39,AG$3)</f>
      </c>
      <c r="BJ39">
        <f>MIN(AL38+AK39,AJ$3)</f>
      </c>
      <c r="BK39">
        <f>MIN(AO38+AN39,AM$3)</f>
      </c>
      <c r="BL39">
        <f>MIN(AR38+AQ39,AP$3)</f>
      </c>
      <c r="BM39">
        <f>MIN(AU38+AT39,AS$3)</f>
      </c>
      <c r="BN39">
        <f>E38+D39-AY39</f>
      </c>
      <c r="BO39">
        <f>BN39+H38+G39-AZ39</f>
      </c>
      <c r="BP39">
        <f>BO39+K38+J39-BA39</f>
      </c>
      <c r="BQ39">
        <f>BP39+N38+M39-BB39</f>
      </c>
      <c r="BR39">
        <f>BQ39+Q38+P39-BC39</f>
      </c>
      <c r="BS39">
        <f>BR39+T38+S39-BD39</f>
      </c>
      <c r="BT39">
        <f>BS39+W38+V39-BE39</f>
      </c>
      <c r="BU39">
        <f>BT39+Z38+Y39-BF39</f>
      </c>
      <c r="BV39">
        <f>BU39+AC38+AB39-BG39</f>
      </c>
      <c r="BW39">
        <f>BV39+AF38+AE39-BH39</f>
      </c>
      <c r="BX39">
        <f>BW39+AI38+AH39-BI39</f>
      </c>
      <c r="BY39">
        <f>BX39+AL38+AK39-BJ39</f>
      </c>
      <c r="BZ39">
        <f>BY39+AO38+AN39-BK39</f>
      </c>
      <c r="CA39">
        <f>BZ39+AR38+AQ39-BL39</f>
      </c>
      <c r="CB39">
        <f>CA39+AU38+AT39-BM39</f>
      </c>
      <c r="CC39">
        <f>MAX(0,Plan!$B$6-SUM(AY39:BM39))</f>
      </c>
    </row>
    <row r="40" spans="1:81" x14ac:dyDescent="0.25">
      <c r="A40">
        <v>35</v>
      </c>
      <c r="B40" s="22">
        <f>EDATE(Plan!$B$5,A40-1)</f>
      </c>
      <c r="C40" s="14">
        <f>ROUND(AY40+MIN(E39+D40-AY40,$CC40),2)</f>
      </c>
      <c r="D40" s="14">
        <f>ROUND(ROUND(E39*100,0)*ROUND(D$3*100000,0)/1200000,0)/100</f>
      </c>
      <c r="E40" s="14">
        <f>ROUND(E39+D40-C40,2)</f>
      </c>
      <c r="F40" s="14">
        <f>ROUND(AZ40+MIN(H39+G40-AZ40,MAX(0,$CC40-BN40)),2)</f>
      </c>
      <c r="G40" s="14">
        <f>ROUND(ROUND(H39*100,0)*ROUND(G$3*100000,0)/1200000,0)/100</f>
      </c>
      <c r="H40" s="14">
        <f>ROUND(H39+G40-F40,2)</f>
      </c>
      <c r="I40" s="14">
        <f>ROUND(BA40+MIN(K39+J40-BA40,MAX(0,$CC40-BO40)),2)</f>
      </c>
      <c r="J40" s="14">
        <f>ROUND(ROUND(K39*100,0)*ROUND(J$3*100000,0)/1200000,0)/100</f>
      </c>
      <c r="K40" s="14">
        <f>ROUND(K39+J40-I40,2)</f>
      </c>
      <c r="L40" s="14">
        <f>ROUND(BB40+MIN(N39+M40-BB40,MAX(0,$CC40-BP40)),2)</f>
      </c>
      <c r="M40" s="14">
        <f>ROUND(ROUND(N39*100,0)*ROUND(M$3*100000,0)/1200000,0)/100</f>
      </c>
      <c r="N40" s="14">
        <f>ROUND(N39+M40-L40,2)</f>
      </c>
      <c r="O40" s="14">
        <f>ROUND(BC40+MIN(Q39+P40-BC40,MAX(0,$CC40-BQ40)),2)</f>
      </c>
      <c r="P40" s="14">
        <f>ROUND(ROUND(Q39*100,0)*ROUND(P$3*100000,0)/1200000,0)/100</f>
      </c>
      <c r="Q40" s="14">
        <f>ROUND(Q39+P40-O40,2)</f>
      </c>
      <c r="R40" s="14">
        <f>ROUND(BD40+MIN(T39+S40-BD40,MAX(0,$CC40-BR40)),2)</f>
      </c>
      <c r="S40" s="14">
        <f>ROUND(ROUND(T39*100,0)*ROUND(S$3*100000,0)/1200000,0)/100</f>
      </c>
      <c r="T40" s="14">
        <f>ROUND(T39+S40-R40,2)</f>
      </c>
      <c r="U40" s="14">
        <f>ROUND(BE40+MIN(W39+V40-BE40,MAX(0,$CC40-BS40)),2)</f>
      </c>
      <c r="V40" s="14">
        <f>ROUND(ROUND(W39*100,0)*ROUND(V$3*100000,0)/1200000,0)/100</f>
      </c>
      <c r="W40" s="14">
        <f>ROUND(W39+V40-U40,2)</f>
      </c>
      <c r="X40" s="14">
        <f>ROUND(BF40+MIN(Z39+Y40-BF40,MAX(0,$CC40-BT40)),2)</f>
      </c>
      <c r="Y40" s="14">
        <f>ROUND(ROUND(Z39*100,0)*ROUND(Y$3*100000,0)/1200000,0)/100</f>
      </c>
      <c r="Z40" s="14">
        <f>ROUND(Z39+Y40-X40,2)</f>
      </c>
      <c r="AA40" s="14">
        <f>ROUND(BG40+MIN(AC39+AB40-BG40,MAX(0,$CC40-BU40)),2)</f>
      </c>
      <c r="AB40" s="14">
        <f>ROUND(ROUND(AC39*100,0)*ROUND(AB$3*100000,0)/1200000,0)/100</f>
      </c>
      <c r="AC40" s="14">
        <f>ROUND(AC39+AB40-AA40,2)</f>
      </c>
      <c r="AD40" s="14">
        <f>ROUND(BH40+MIN(AF39+AE40-BH40,MAX(0,$CC40-BV40)),2)</f>
      </c>
      <c r="AE40" s="14">
        <f>ROUND(ROUND(AF39*100,0)*ROUND(AE$3*100000,0)/1200000,0)/100</f>
      </c>
      <c r="AF40" s="14">
        <f>ROUND(AF39+AE40-AD40,2)</f>
      </c>
      <c r="AG40" s="14">
        <f>ROUND(BI40+MIN(AI39+AH40-BI40,MAX(0,$CC40-BW40)),2)</f>
      </c>
      <c r="AH40" s="14">
        <f>ROUND(ROUND(AI39*100,0)*ROUND(AH$3*100000,0)/1200000,0)/100</f>
      </c>
      <c r="AI40" s="14">
        <f>ROUND(AI39+AH40-AG40,2)</f>
      </c>
      <c r="AJ40" s="14">
        <f>ROUND(BJ40+MIN(AL39+AK40-BJ40,MAX(0,$CC40-BX40)),2)</f>
      </c>
      <c r="AK40" s="14">
        <f>ROUND(ROUND(AL39*100,0)*ROUND(AK$3*100000,0)/1200000,0)/100</f>
      </c>
      <c r="AL40" s="14">
        <f>ROUND(AL39+AK40-AJ40,2)</f>
      </c>
      <c r="AM40" s="14">
        <f>ROUND(BK40+MIN(AO39+AN40-BK40,MAX(0,$CC40-BY40)),2)</f>
      </c>
      <c r="AN40" s="14">
        <f>ROUND(ROUND(AO39*100,0)*ROUND(AN$3*100000,0)/1200000,0)/100</f>
      </c>
      <c r="AO40" s="14">
        <f>ROUND(AO39+AN40-AM40,2)</f>
      </c>
      <c r="AP40" s="14">
        <f>ROUND(BL40+MIN(AR39+AQ40-BL40,MAX(0,$CC40-BZ40)),2)</f>
      </c>
      <c r="AQ40" s="14">
        <f>ROUND(ROUND(AR39*100,0)*ROUND(AQ$3*100000,0)/1200000,0)/100</f>
      </c>
      <c r="AR40" s="14">
        <f>ROUND(AR39+AQ40-AP40,2)</f>
      </c>
      <c r="AS40" s="14">
        <f>ROUND(BM40+MIN(AU39+AT40-BM40,MAX(0,$CC40-CA40)),2)</f>
      </c>
      <c r="AT40" s="14">
        <f>ROUND(ROUND(AU39*100,0)*ROUND(AT$3*100000,0)/1200000,0)/100</f>
      </c>
      <c r="AU40" s="14">
        <f>ROUND(AU39+AT40-AS40,2)</f>
      </c>
      <c r="AV40" s="11">
        <f>SUMIF($C$4:$AU$4,"Payment",C40:AU40)</f>
      </c>
      <c r="AW40" s="11">
        <f>SUMIF($C$4:$AU$4,"Interest",C40:AU40)</f>
      </c>
      <c r="AX40" s="11">
        <f>ROUND(SUMIF($C$4:$AU$4,"Balance",C40:AU40),2)</f>
      </c>
      <c r="AY40">
        <f>MIN(E39+D40,C$3)</f>
      </c>
      <c r="AZ40">
        <f>MIN(H39+G40,F$3)</f>
      </c>
      <c r="BA40">
        <f>MIN(K39+J40,I$3)</f>
      </c>
      <c r="BB40">
        <f>MIN(N39+M40,L$3)</f>
      </c>
      <c r="BC40">
        <f>MIN(Q39+P40,O$3)</f>
      </c>
      <c r="BD40">
        <f>MIN(T39+S40,R$3)</f>
      </c>
      <c r="BE40">
        <f>MIN(W39+V40,U$3)</f>
      </c>
      <c r="BF40">
        <f>MIN(Z39+Y40,X$3)</f>
      </c>
      <c r="BG40">
        <f>MIN(AC39+AB40,AA$3)</f>
      </c>
      <c r="BH40">
        <f>MIN(AF39+AE40,AD$3)</f>
      </c>
      <c r="BI40">
        <f>MIN(AI39+AH40,AG$3)</f>
      </c>
      <c r="BJ40">
        <f>MIN(AL39+AK40,AJ$3)</f>
      </c>
      <c r="BK40">
        <f>MIN(AO39+AN40,AM$3)</f>
      </c>
      <c r="BL40">
        <f>MIN(AR39+AQ40,AP$3)</f>
      </c>
      <c r="BM40">
        <f>MIN(AU39+AT40,AS$3)</f>
      </c>
      <c r="BN40">
        <f>E39+D40-AY40</f>
      </c>
      <c r="BO40">
        <f>BN40+H39+G40-AZ40</f>
      </c>
      <c r="BP40">
        <f>BO40+K39+J40-BA40</f>
      </c>
      <c r="BQ40">
        <f>BP40+N39+M40-BB40</f>
      </c>
      <c r="BR40">
        <f>BQ40+Q39+P40-BC40</f>
      </c>
      <c r="BS40">
        <f>BR40+T39+S40-BD40</f>
      </c>
      <c r="BT40">
        <f>BS40+W39+V40-BE40</f>
      </c>
      <c r="BU40">
        <f>BT40+Z39+Y40-BF40</f>
      </c>
      <c r="BV40">
        <f>BU40+AC39+AB40-BG40</f>
      </c>
      <c r="BW40">
        <f>BV40+AF39+AE40-BH40</f>
      </c>
      <c r="BX40">
        <f>BW40+AI39+AH40-BI40</f>
      </c>
      <c r="BY40">
        <f>BX40+AL39+AK40-BJ40</f>
      </c>
      <c r="BZ40">
        <f>BY40+AO39+AN40-BK40</f>
      </c>
      <c r="CA40">
        <f>BZ40+AR39+AQ40-BL40</f>
      </c>
      <c r="CB40">
        <f>CA40+AU39+AT40-BM40</f>
      </c>
      <c r="CC40">
        <f>MAX(0,Plan!$B$6-SUM(AY40:BM40))</f>
      </c>
    </row>
    <row r="41" spans="1:81" x14ac:dyDescent="0.25">
      <c r="A41">
        <v>36</v>
      </c>
      <c r="B41" s="22">
        <f>EDATE(Plan!$B$5,A41-1)</f>
      </c>
      <c r="C41" s="14">
        <f>ROUND(AY41+MIN(E40+D41-AY41,$CC41),2)</f>
      </c>
      <c r="D41" s="14">
        <f>ROUND(ROUND(E40*100,0)*ROUND(D$3*100000,0)/1200000,0)/100</f>
      </c>
      <c r="E41" s="14">
        <f>ROUND(E40+D41-C41,2)</f>
      </c>
      <c r="F41" s="14">
        <f>ROUND(AZ41+MIN(H40+G41-AZ41,MAX(0,$CC41-BN41)),2)</f>
      </c>
      <c r="G41" s="14">
        <f>ROUND(ROUND(H40*100,0)*ROUND(G$3*100000,0)/1200000,0)/100</f>
      </c>
      <c r="H41" s="14">
        <f>ROUND(H40+G41-F41,2)</f>
      </c>
      <c r="I41" s="14">
        <f>ROUND(BA41+MIN(K40+J41-BA41,MAX(0,$CC41-BO41)),2)</f>
      </c>
      <c r="J41" s="14">
        <f>ROUND(ROUND(K40*100,0)*ROUND(J$3*100000,0)/1200000,0)/100</f>
      </c>
      <c r="K41" s="14">
        <f>ROUND(K40+J41-I41,2)</f>
      </c>
      <c r="L41" s="14">
        <f>ROUND(BB41+MIN(N40+M41-BB41,MAX(0,$CC41-BP41)),2)</f>
      </c>
      <c r="M41" s="14">
        <f>ROUND(ROUND(N40*100,0)*ROUND(M$3*100000,0)/1200000,0)/100</f>
      </c>
      <c r="N41" s="14">
        <f>ROUND(N40+M41-L41,2)</f>
      </c>
      <c r="O41" s="14">
        <f>ROUND(BC41+MIN(Q40+P41-BC41,MAX(0,$CC41-BQ41)),2)</f>
      </c>
      <c r="P41" s="14">
        <f>ROUND(ROUND(Q40*100,0)*ROUND(P$3*100000,0)/1200000,0)/100</f>
      </c>
      <c r="Q41" s="14">
        <f>ROUND(Q40+P41-O41,2)</f>
      </c>
      <c r="R41" s="14">
        <f>ROUND(BD41+MIN(T40+S41-BD41,MAX(0,$CC41-BR41)),2)</f>
      </c>
      <c r="S41" s="14">
        <f>ROUND(ROUND(T40*100,0)*ROUND(S$3*100000,0)/1200000,0)/100</f>
      </c>
      <c r="T41" s="14">
        <f>ROUND(T40+S41-R41,2)</f>
      </c>
      <c r="U41" s="14">
        <f>ROUND(BE41+MIN(W40+V41-BE41,MAX(0,$CC41-BS41)),2)</f>
      </c>
      <c r="V41" s="14">
        <f>ROUND(ROUND(W40*100,0)*ROUND(V$3*100000,0)/1200000,0)/100</f>
      </c>
      <c r="W41" s="14">
        <f>ROUND(W40+V41-U41,2)</f>
      </c>
      <c r="X41" s="14">
        <f>ROUND(BF41+MIN(Z40+Y41-BF41,MAX(0,$CC41-BT41)),2)</f>
      </c>
      <c r="Y41" s="14">
        <f>ROUND(ROUND(Z40*100,0)*ROUND(Y$3*100000,0)/1200000,0)/100</f>
      </c>
      <c r="Z41" s="14">
        <f>ROUND(Z40+Y41-X41,2)</f>
      </c>
      <c r="AA41" s="14">
        <f>ROUND(BG41+MIN(AC40+AB41-BG41,MAX(0,$CC41-BU41)),2)</f>
      </c>
      <c r="AB41" s="14">
        <f>ROUND(ROUND(AC40*100,0)*ROUND(AB$3*100000,0)/1200000,0)/100</f>
      </c>
      <c r="AC41" s="14">
        <f>ROUND(AC40+AB41-AA41,2)</f>
      </c>
      <c r="AD41" s="14">
        <f>ROUND(BH41+MIN(AF40+AE41-BH41,MAX(0,$CC41-BV41)),2)</f>
      </c>
      <c r="AE41" s="14">
        <f>ROUND(ROUND(AF40*100,0)*ROUND(AE$3*100000,0)/1200000,0)/100</f>
      </c>
      <c r="AF41" s="14">
        <f>ROUND(AF40+AE41-AD41,2)</f>
      </c>
      <c r="AG41" s="14">
        <f>ROUND(BI41+MIN(AI40+AH41-BI41,MAX(0,$CC41-BW41)),2)</f>
      </c>
      <c r="AH41" s="14">
        <f>ROUND(ROUND(AI40*100,0)*ROUND(AH$3*100000,0)/1200000,0)/100</f>
      </c>
      <c r="AI41" s="14">
        <f>ROUND(AI40+AH41-AG41,2)</f>
      </c>
      <c r="AJ41" s="14">
        <f>ROUND(BJ41+MIN(AL40+AK41-BJ41,MAX(0,$CC41-BX41)),2)</f>
      </c>
      <c r="AK41" s="14">
        <f>ROUND(ROUND(AL40*100,0)*ROUND(AK$3*100000,0)/1200000,0)/100</f>
      </c>
      <c r="AL41" s="14">
        <f>ROUND(AL40+AK41-AJ41,2)</f>
      </c>
      <c r="AM41" s="14">
        <f>ROUND(BK41+MIN(AO40+AN41-BK41,MAX(0,$CC41-BY41)),2)</f>
      </c>
      <c r="AN41" s="14">
        <f>ROUND(ROUND(AO40*100,0)*ROUND(AN$3*100000,0)/1200000,0)/100</f>
      </c>
      <c r="AO41" s="14">
        <f>ROUND(AO40+AN41-AM41,2)</f>
      </c>
      <c r="AP41" s="14">
        <f>ROUND(BL41+MIN(AR40+AQ41-BL41,MAX(0,$CC41-BZ41)),2)</f>
      </c>
      <c r="AQ41" s="14">
        <f>ROUND(ROUND(AR40*100,0)*ROUND(AQ$3*100000,0)/1200000,0)/100</f>
      </c>
      <c r="AR41" s="14">
        <f>ROUND(AR40+AQ41-AP41,2)</f>
      </c>
      <c r="AS41" s="14">
        <f>ROUND(BM41+MIN(AU40+AT41-BM41,MAX(0,$CC41-CA41)),2)</f>
      </c>
      <c r="AT41" s="14">
        <f>ROUND(ROUND(AU40*100,0)*ROUND(AT$3*100000,0)/1200000,0)/100</f>
      </c>
      <c r="AU41" s="14">
        <f>ROUND(AU40+AT41-AS41,2)</f>
      </c>
      <c r="AV41" s="11">
        <f>SUMIF($C$4:$AU$4,"Payment",C41:AU41)</f>
      </c>
      <c r="AW41" s="11">
        <f>SUMIF($C$4:$AU$4,"Interest",C41:AU41)</f>
      </c>
      <c r="AX41" s="11">
        <f>ROUND(SUMIF($C$4:$AU$4,"Balance",C41:AU41),2)</f>
      </c>
      <c r="AY41">
        <f>MIN(E40+D41,C$3)</f>
      </c>
      <c r="AZ41">
        <f>MIN(H40+G41,F$3)</f>
      </c>
      <c r="BA41">
        <f>MIN(K40+J41,I$3)</f>
      </c>
      <c r="BB41">
        <f>MIN(N40+M41,L$3)</f>
      </c>
      <c r="BC41">
        <f>MIN(Q40+P41,O$3)</f>
      </c>
      <c r="BD41">
        <f>MIN(T40+S41,R$3)</f>
      </c>
      <c r="BE41">
        <f>MIN(W40+V41,U$3)</f>
      </c>
      <c r="BF41">
        <f>MIN(Z40+Y41,X$3)</f>
      </c>
      <c r="BG41">
        <f>MIN(AC40+AB41,AA$3)</f>
      </c>
      <c r="BH41">
        <f>MIN(AF40+AE41,AD$3)</f>
      </c>
      <c r="BI41">
        <f>MIN(AI40+AH41,AG$3)</f>
      </c>
      <c r="BJ41">
        <f>MIN(AL40+AK41,AJ$3)</f>
      </c>
      <c r="BK41">
        <f>MIN(AO40+AN41,AM$3)</f>
      </c>
      <c r="BL41">
        <f>MIN(AR40+AQ41,AP$3)</f>
      </c>
      <c r="BM41">
        <f>MIN(AU40+AT41,AS$3)</f>
      </c>
      <c r="BN41">
        <f>E40+D41-AY41</f>
      </c>
      <c r="BO41">
        <f>BN41+H40+G41-AZ41</f>
      </c>
      <c r="BP41">
        <f>BO41+K40+J41-BA41</f>
      </c>
      <c r="BQ41">
        <f>BP41+N40+M41-BB41</f>
      </c>
      <c r="BR41">
        <f>BQ41+Q40+P41-BC41</f>
      </c>
      <c r="BS41">
        <f>BR41+T40+S41-BD41</f>
      </c>
      <c r="BT41">
        <f>BS41+W40+V41-BE41</f>
      </c>
      <c r="BU41">
        <f>BT41+Z40+Y41-BF41</f>
      </c>
      <c r="BV41">
        <f>BU41+AC40+AB41-BG41</f>
      </c>
      <c r="BW41">
        <f>BV41+AF40+AE41-BH41</f>
      </c>
      <c r="BX41">
        <f>BW41+AI40+AH41-BI41</f>
      </c>
      <c r="BY41">
        <f>BX41+AL40+AK41-BJ41</f>
      </c>
      <c r="BZ41">
        <f>BY41+AO40+AN41-BK41</f>
      </c>
      <c r="CA41">
        <f>BZ41+AR40+AQ41-BL41</f>
      </c>
      <c r="CB41">
        <f>CA41+AU40+AT41-BM41</f>
      </c>
      <c r="CC41">
        <f>MAX(0,Plan!$B$6-SUM(AY41:BM41))</f>
      </c>
    </row>
    <row r="42" spans="1:81" x14ac:dyDescent="0.25">
      <c r="A42">
        <v>37</v>
      </c>
      <c r="B42" s="22">
        <f>EDATE(Plan!$B$5,A42-1)</f>
      </c>
      <c r="C42" s="14">
        <f>ROUND(AY42+MIN(E41+D42-AY42,$CC42),2)</f>
      </c>
      <c r="D42" s="14">
        <f>ROUND(ROUND(E41*100,0)*ROUND(D$3*100000,0)/1200000,0)/100</f>
      </c>
      <c r="E42" s="14">
        <f>ROUND(E41+D42-C42,2)</f>
      </c>
      <c r="F42" s="14">
        <f>ROUND(AZ42+MIN(H41+G42-AZ42,MAX(0,$CC42-BN42)),2)</f>
      </c>
      <c r="G42" s="14">
        <f>ROUND(ROUND(H41*100,0)*ROUND(G$3*100000,0)/1200000,0)/100</f>
      </c>
      <c r="H42" s="14">
        <f>ROUND(H41+G42-F42,2)</f>
      </c>
      <c r="I42" s="14">
        <f>ROUND(BA42+MIN(K41+J42-BA42,MAX(0,$CC42-BO42)),2)</f>
      </c>
      <c r="J42" s="14">
        <f>ROUND(ROUND(K41*100,0)*ROUND(J$3*100000,0)/1200000,0)/100</f>
      </c>
      <c r="K42" s="14">
        <f>ROUND(K41+J42-I42,2)</f>
      </c>
      <c r="L42" s="14">
        <f>ROUND(BB42+MIN(N41+M42-BB42,MAX(0,$CC42-BP42)),2)</f>
      </c>
      <c r="M42" s="14">
        <f>ROUND(ROUND(N41*100,0)*ROUND(M$3*100000,0)/1200000,0)/100</f>
      </c>
      <c r="N42" s="14">
        <f>ROUND(N41+M42-L42,2)</f>
      </c>
      <c r="O42" s="14">
        <f>ROUND(BC42+MIN(Q41+P42-BC42,MAX(0,$CC42-BQ42)),2)</f>
      </c>
      <c r="P42" s="14">
        <f>ROUND(ROUND(Q41*100,0)*ROUND(P$3*100000,0)/1200000,0)/100</f>
      </c>
      <c r="Q42" s="14">
        <f>ROUND(Q41+P42-O42,2)</f>
      </c>
      <c r="R42" s="14">
        <f>ROUND(BD42+MIN(T41+S42-BD42,MAX(0,$CC42-BR42)),2)</f>
      </c>
      <c r="S42" s="14">
        <f>ROUND(ROUND(T41*100,0)*ROUND(S$3*100000,0)/1200000,0)/100</f>
      </c>
      <c r="T42" s="14">
        <f>ROUND(T41+S42-R42,2)</f>
      </c>
      <c r="U42" s="14">
        <f>ROUND(BE42+MIN(W41+V42-BE42,MAX(0,$CC42-BS42)),2)</f>
      </c>
      <c r="V42" s="14">
        <f>ROUND(ROUND(W41*100,0)*ROUND(V$3*100000,0)/1200000,0)/100</f>
      </c>
      <c r="W42" s="14">
        <f>ROUND(W41+V42-U42,2)</f>
      </c>
      <c r="X42" s="14">
        <f>ROUND(BF42+MIN(Z41+Y42-BF42,MAX(0,$CC42-BT42)),2)</f>
      </c>
      <c r="Y42" s="14">
        <f>ROUND(ROUND(Z41*100,0)*ROUND(Y$3*100000,0)/1200000,0)/100</f>
      </c>
      <c r="Z42" s="14">
        <f>ROUND(Z41+Y42-X42,2)</f>
      </c>
      <c r="AA42" s="14">
        <f>ROUND(BG42+MIN(AC41+AB42-BG42,MAX(0,$CC42-BU42)),2)</f>
      </c>
      <c r="AB42" s="14">
        <f>ROUND(ROUND(AC41*100,0)*ROUND(AB$3*100000,0)/1200000,0)/100</f>
      </c>
      <c r="AC42" s="14">
        <f>ROUND(AC41+AB42-AA42,2)</f>
      </c>
      <c r="AD42" s="14">
        <f>ROUND(BH42+MIN(AF41+AE42-BH42,MAX(0,$CC42-BV42)),2)</f>
      </c>
      <c r="AE42" s="14">
        <f>ROUND(ROUND(AF41*100,0)*ROUND(AE$3*100000,0)/1200000,0)/100</f>
      </c>
      <c r="AF42" s="14">
        <f>ROUND(AF41+AE42-AD42,2)</f>
      </c>
      <c r="AG42" s="14">
        <f>ROUND(BI42+MIN(AI41+AH42-BI42,MAX(0,$CC42-BW42)),2)</f>
      </c>
      <c r="AH42" s="14">
        <f>ROUND(ROUND(AI41*100,0)*ROUND(AH$3*100000,0)/1200000,0)/100</f>
      </c>
      <c r="AI42" s="14">
        <f>ROUND(AI41+AH42-AG42,2)</f>
      </c>
      <c r="AJ42" s="14">
        <f>ROUND(BJ42+MIN(AL41+AK42-BJ42,MAX(0,$CC42-BX42)),2)</f>
      </c>
      <c r="AK42" s="14">
        <f>ROUND(ROUND(AL41*100,0)*ROUND(AK$3*100000,0)/1200000,0)/100</f>
      </c>
      <c r="AL42" s="14">
        <f>ROUND(AL41+AK42-AJ42,2)</f>
      </c>
      <c r="AM42" s="14">
        <f>ROUND(BK42+MIN(AO41+AN42-BK42,MAX(0,$CC42-BY42)),2)</f>
      </c>
      <c r="AN42" s="14">
        <f>ROUND(ROUND(AO41*100,0)*ROUND(AN$3*100000,0)/1200000,0)/100</f>
      </c>
      <c r="AO42" s="14">
        <f>ROUND(AO41+AN42-AM42,2)</f>
      </c>
      <c r="AP42" s="14">
        <f>ROUND(BL42+MIN(AR41+AQ42-BL42,MAX(0,$CC42-BZ42)),2)</f>
      </c>
      <c r="AQ42" s="14">
        <f>ROUND(ROUND(AR41*100,0)*ROUND(AQ$3*100000,0)/1200000,0)/100</f>
      </c>
      <c r="AR42" s="14">
        <f>ROUND(AR41+AQ42-AP42,2)</f>
      </c>
      <c r="AS42" s="14">
        <f>ROUND(BM42+MIN(AU41+AT42-BM42,MAX(0,$CC42-CA42)),2)</f>
      </c>
      <c r="AT42" s="14">
        <f>ROUND(ROUND(AU41*100,0)*ROUND(AT$3*100000,0)/1200000,0)/100</f>
      </c>
      <c r="AU42" s="14">
        <f>ROUND(AU41+AT42-AS42,2)</f>
      </c>
      <c r="AV42" s="11">
        <f>SUMIF($C$4:$AU$4,"Payment",C42:AU42)</f>
      </c>
      <c r="AW42" s="11">
        <f>SUMIF($C$4:$AU$4,"Interest",C42:AU42)</f>
      </c>
      <c r="AX42" s="11">
        <f>ROUND(SUMIF($C$4:$AU$4,"Balance",C42:AU42),2)</f>
      </c>
      <c r="AY42">
        <f>MIN(E41+D42,C$3)</f>
      </c>
      <c r="AZ42">
        <f>MIN(H41+G42,F$3)</f>
      </c>
      <c r="BA42">
        <f>MIN(K41+J42,I$3)</f>
      </c>
      <c r="BB42">
        <f>MIN(N41+M42,L$3)</f>
      </c>
      <c r="BC42">
        <f>MIN(Q41+P42,O$3)</f>
      </c>
      <c r="BD42">
        <f>MIN(T41+S42,R$3)</f>
      </c>
      <c r="BE42">
        <f>MIN(W41+V42,U$3)</f>
      </c>
      <c r="BF42">
        <f>MIN(Z41+Y42,X$3)</f>
      </c>
      <c r="BG42">
        <f>MIN(AC41+AB42,AA$3)</f>
      </c>
      <c r="BH42">
        <f>MIN(AF41+AE42,AD$3)</f>
      </c>
      <c r="BI42">
        <f>MIN(AI41+AH42,AG$3)</f>
      </c>
      <c r="BJ42">
        <f>MIN(AL41+AK42,AJ$3)</f>
      </c>
      <c r="BK42">
        <f>MIN(AO41+AN42,AM$3)</f>
      </c>
      <c r="BL42">
        <f>MIN(AR41+AQ42,AP$3)</f>
      </c>
      <c r="BM42">
        <f>MIN(AU41+AT42,AS$3)</f>
      </c>
      <c r="BN42">
        <f>E41+D42-AY42</f>
      </c>
      <c r="BO42">
        <f>BN42+H41+G42-AZ42</f>
      </c>
      <c r="BP42">
        <f>BO42+K41+J42-BA42</f>
      </c>
      <c r="BQ42">
        <f>BP42+N41+M42-BB42</f>
      </c>
      <c r="BR42">
        <f>BQ42+Q41+P42-BC42</f>
      </c>
      <c r="BS42">
        <f>BR42+T41+S42-BD42</f>
      </c>
      <c r="BT42">
        <f>BS42+W41+V42-BE42</f>
      </c>
      <c r="BU42">
        <f>BT42+Z41+Y42-BF42</f>
      </c>
      <c r="BV42">
        <f>BU42+AC41+AB42-BG42</f>
      </c>
      <c r="BW42">
        <f>BV42+AF41+AE42-BH42</f>
      </c>
      <c r="BX42">
        <f>BW42+AI41+AH42-BI42</f>
      </c>
      <c r="BY42">
        <f>BX42+AL41+AK42-BJ42</f>
      </c>
      <c r="BZ42">
        <f>BY42+AO41+AN42-BK42</f>
      </c>
      <c r="CA42">
        <f>BZ42+AR41+AQ42-BL42</f>
      </c>
      <c r="CB42">
        <f>CA42+AU41+AT42-BM42</f>
      </c>
      <c r="CC42">
        <f>MAX(0,Plan!$B$6-SUM(AY42:BM42))</f>
      </c>
    </row>
    <row r="43" spans="1:81" x14ac:dyDescent="0.25">
      <c r="A43">
        <v>38</v>
      </c>
      <c r="B43" s="22">
        <f>EDATE(Plan!$B$5,A43-1)</f>
      </c>
      <c r="C43" s="14">
        <f>ROUND(AY43+MIN(E42+D43-AY43,$CC43),2)</f>
      </c>
      <c r="D43" s="14">
        <f>ROUND(ROUND(E42*100,0)*ROUND(D$3*100000,0)/1200000,0)/100</f>
      </c>
      <c r="E43" s="14">
        <f>ROUND(E42+D43-C43,2)</f>
      </c>
      <c r="F43" s="14">
        <f>ROUND(AZ43+MIN(H42+G43-AZ43,MAX(0,$CC43-BN43)),2)</f>
      </c>
      <c r="G43" s="14">
        <f>ROUND(ROUND(H42*100,0)*ROUND(G$3*100000,0)/1200000,0)/100</f>
      </c>
      <c r="H43" s="14">
        <f>ROUND(H42+G43-F43,2)</f>
      </c>
      <c r="I43" s="14">
        <f>ROUND(BA43+MIN(K42+J43-BA43,MAX(0,$CC43-BO43)),2)</f>
      </c>
      <c r="J43" s="14">
        <f>ROUND(ROUND(K42*100,0)*ROUND(J$3*100000,0)/1200000,0)/100</f>
      </c>
      <c r="K43" s="14">
        <f>ROUND(K42+J43-I43,2)</f>
      </c>
      <c r="L43" s="14">
        <f>ROUND(BB43+MIN(N42+M43-BB43,MAX(0,$CC43-BP43)),2)</f>
      </c>
      <c r="M43" s="14">
        <f>ROUND(ROUND(N42*100,0)*ROUND(M$3*100000,0)/1200000,0)/100</f>
      </c>
      <c r="N43" s="14">
        <f>ROUND(N42+M43-L43,2)</f>
      </c>
      <c r="O43" s="14">
        <f>ROUND(BC43+MIN(Q42+P43-BC43,MAX(0,$CC43-BQ43)),2)</f>
      </c>
      <c r="P43" s="14">
        <f>ROUND(ROUND(Q42*100,0)*ROUND(P$3*100000,0)/1200000,0)/100</f>
      </c>
      <c r="Q43" s="14">
        <f>ROUND(Q42+P43-O43,2)</f>
      </c>
      <c r="R43" s="14">
        <f>ROUND(BD43+MIN(T42+S43-BD43,MAX(0,$CC43-BR43)),2)</f>
      </c>
      <c r="S43" s="14">
        <f>ROUND(ROUND(T42*100,0)*ROUND(S$3*100000,0)/1200000,0)/100</f>
      </c>
      <c r="T43" s="14">
        <f>ROUND(T42+S43-R43,2)</f>
      </c>
      <c r="U43" s="14">
        <f>ROUND(BE43+MIN(W42+V43-BE43,MAX(0,$CC43-BS43)),2)</f>
      </c>
      <c r="V43" s="14">
        <f>ROUND(ROUND(W42*100,0)*ROUND(V$3*100000,0)/1200000,0)/100</f>
      </c>
      <c r="W43" s="14">
        <f>ROUND(W42+V43-U43,2)</f>
      </c>
      <c r="X43" s="14">
        <f>ROUND(BF43+MIN(Z42+Y43-BF43,MAX(0,$CC43-BT43)),2)</f>
      </c>
      <c r="Y43" s="14">
        <f>ROUND(ROUND(Z42*100,0)*ROUND(Y$3*100000,0)/1200000,0)/100</f>
      </c>
      <c r="Z43" s="14">
        <f>ROUND(Z42+Y43-X43,2)</f>
      </c>
      <c r="AA43" s="14">
        <f>ROUND(BG43+MIN(AC42+AB43-BG43,MAX(0,$CC43-BU43)),2)</f>
      </c>
      <c r="AB43" s="14">
        <f>ROUND(ROUND(AC42*100,0)*ROUND(AB$3*100000,0)/1200000,0)/100</f>
      </c>
      <c r="AC43" s="14">
        <f>ROUND(AC42+AB43-AA43,2)</f>
      </c>
      <c r="AD43" s="14">
        <f>ROUND(BH43+MIN(AF42+AE43-BH43,MAX(0,$CC43-BV43)),2)</f>
      </c>
      <c r="AE43" s="14">
        <f>ROUND(ROUND(AF42*100,0)*ROUND(AE$3*100000,0)/1200000,0)/100</f>
      </c>
      <c r="AF43" s="14">
        <f>ROUND(AF42+AE43-AD43,2)</f>
      </c>
      <c r="AG43" s="14">
        <f>ROUND(BI43+MIN(AI42+AH43-BI43,MAX(0,$CC43-BW43)),2)</f>
      </c>
      <c r="AH43" s="14">
        <f>ROUND(ROUND(AI42*100,0)*ROUND(AH$3*100000,0)/1200000,0)/100</f>
      </c>
      <c r="AI43" s="14">
        <f>ROUND(AI42+AH43-AG43,2)</f>
      </c>
      <c r="AJ43" s="14">
        <f>ROUND(BJ43+MIN(AL42+AK43-BJ43,MAX(0,$CC43-BX43)),2)</f>
      </c>
      <c r="AK43" s="14">
        <f>ROUND(ROUND(AL42*100,0)*ROUND(AK$3*100000,0)/1200000,0)/100</f>
      </c>
      <c r="AL43" s="14">
        <f>ROUND(AL42+AK43-AJ43,2)</f>
      </c>
      <c r="AM43" s="14">
        <f>ROUND(BK43+MIN(AO42+AN43-BK43,MAX(0,$CC43-BY43)),2)</f>
      </c>
      <c r="AN43" s="14">
        <f>ROUND(ROUND(AO42*100,0)*ROUND(AN$3*100000,0)/1200000,0)/100</f>
      </c>
      <c r="AO43" s="14">
        <f>ROUND(AO42+AN43-AM43,2)</f>
      </c>
      <c r="AP43" s="14">
        <f>ROUND(BL43+MIN(AR42+AQ43-BL43,MAX(0,$CC43-BZ43)),2)</f>
      </c>
      <c r="AQ43" s="14">
        <f>ROUND(ROUND(AR42*100,0)*ROUND(AQ$3*100000,0)/1200000,0)/100</f>
      </c>
      <c r="AR43" s="14">
        <f>ROUND(AR42+AQ43-AP43,2)</f>
      </c>
      <c r="AS43" s="14">
        <f>ROUND(BM43+MIN(AU42+AT43-BM43,MAX(0,$CC43-CA43)),2)</f>
      </c>
      <c r="AT43" s="14">
        <f>ROUND(ROUND(AU42*100,0)*ROUND(AT$3*100000,0)/1200000,0)/100</f>
      </c>
      <c r="AU43" s="14">
        <f>ROUND(AU42+AT43-AS43,2)</f>
      </c>
      <c r="AV43" s="11">
        <f>SUMIF($C$4:$AU$4,"Payment",C43:AU43)</f>
      </c>
      <c r="AW43" s="11">
        <f>SUMIF($C$4:$AU$4,"Interest",C43:AU43)</f>
      </c>
      <c r="AX43" s="11">
        <f>ROUND(SUMIF($C$4:$AU$4,"Balance",C43:AU43),2)</f>
      </c>
      <c r="AY43">
        <f>MIN(E42+D43,C$3)</f>
      </c>
      <c r="AZ43">
        <f>MIN(H42+G43,F$3)</f>
      </c>
      <c r="BA43">
        <f>MIN(K42+J43,I$3)</f>
      </c>
      <c r="BB43">
        <f>MIN(N42+M43,L$3)</f>
      </c>
      <c r="BC43">
        <f>MIN(Q42+P43,O$3)</f>
      </c>
      <c r="BD43">
        <f>MIN(T42+S43,R$3)</f>
      </c>
      <c r="BE43">
        <f>MIN(W42+V43,U$3)</f>
      </c>
      <c r="BF43">
        <f>MIN(Z42+Y43,X$3)</f>
      </c>
      <c r="BG43">
        <f>MIN(AC42+AB43,AA$3)</f>
      </c>
      <c r="BH43">
        <f>MIN(AF42+AE43,AD$3)</f>
      </c>
      <c r="BI43">
        <f>MIN(AI42+AH43,AG$3)</f>
      </c>
      <c r="BJ43">
        <f>MIN(AL42+AK43,AJ$3)</f>
      </c>
      <c r="BK43">
        <f>MIN(AO42+AN43,AM$3)</f>
      </c>
      <c r="BL43">
        <f>MIN(AR42+AQ43,AP$3)</f>
      </c>
      <c r="BM43">
        <f>MIN(AU42+AT43,AS$3)</f>
      </c>
      <c r="BN43">
        <f>E42+D43-AY43</f>
      </c>
      <c r="BO43">
        <f>BN43+H42+G43-AZ43</f>
      </c>
      <c r="BP43">
        <f>BO43+K42+J43-BA43</f>
      </c>
      <c r="BQ43">
        <f>BP43+N42+M43-BB43</f>
      </c>
      <c r="BR43">
        <f>BQ43+Q42+P43-BC43</f>
      </c>
      <c r="BS43">
        <f>BR43+T42+S43-BD43</f>
      </c>
      <c r="BT43">
        <f>BS43+W42+V43-BE43</f>
      </c>
      <c r="BU43">
        <f>BT43+Z42+Y43-BF43</f>
      </c>
      <c r="BV43">
        <f>BU43+AC42+AB43-BG43</f>
      </c>
      <c r="BW43">
        <f>BV43+AF42+AE43-BH43</f>
      </c>
      <c r="BX43">
        <f>BW43+AI42+AH43-BI43</f>
      </c>
      <c r="BY43">
        <f>BX43+AL42+AK43-BJ43</f>
      </c>
      <c r="BZ43">
        <f>BY43+AO42+AN43-BK43</f>
      </c>
      <c r="CA43">
        <f>BZ43+AR42+AQ43-BL43</f>
      </c>
      <c r="CB43">
        <f>CA43+AU42+AT43-BM43</f>
      </c>
      <c r="CC43">
        <f>MAX(0,Plan!$B$6-SUM(AY43:BM43))</f>
      </c>
    </row>
    <row r="44" spans="1:81" x14ac:dyDescent="0.25">
      <c r="A44">
        <v>39</v>
      </c>
      <c r="B44" s="22">
        <f>EDATE(Plan!$B$5,A44-1)</f>
      </c>
      <c r="C44" s="14">
        <f>ROUND(AY44+MIN(E43+D44-AY44,$CC44),2)</f>
      </c>
      <c r="D44" s="14">
        <f>ROUND(ROUND(E43*100,0)*ROUND(D$3*100000,0)/1200000,0)/100</f>
      </c>
      <c r="E44" s="14">
        <f>ROUND(E43+D44-C44,2)</f>
      </c>
      <c r="F44" s="14">
        <f>ROUND(AZ44+MIN(H43+G44-AZ44,MAX(0,$CC44-BN44)),2)</f>
      </c>
      <c r="G44" s="14">
        <f>ROUND(ROUND(H43*100,0)*ROUND(G$3*100000,0)/1200000,0)/100</f>
      </c>
      <c r="H44" s="14">
        <f>ROUND(H43+G44-F44,2)</f>
      </c>
      <c r="I44" s="14">
        <f>ROUND(BA44+MIN(K43+J44-BA44,MAX(0,$CC44-BO44)),2)</f>
      </c>
      <c r="J44" s="14">
        <f>ROUND(ROUND(K43*100,0)*ROUND(J$3*100000,0)/1200000,0)/100</f>
      </c>
      <c r="K44" s="14">
        <f>ROUND(K43+J44-I44,2)</f>
      </c>
      <c r="L44" s="14">
        <f>ROUND(BB44+MIN(N43+M44-BB44,MAX(0,$CC44-BP44)),2)</f>
      </c>
      <c r="M44" s="14">
        <f>ROUND(ROUND(N43*100,0)*ROUND(M$3*100000,0)/1200000,0)/100</f>
      </c>
      <c r="N44" s="14">
        <f>ROUND(N43+M44-L44,2)</f>
      </c>
      <c r="O44" s="14">
        <f>ROUND(BC44+MIN(Q43+P44-BC44,MAX(0,$CC44-BQ44)),2)</f>
      </c>
      <c r="P44" s="14">
        <f>ROUND(ROUND(Q43*100,0)*ROUND(P$3*100000,0)/1200000,0)/100</f>
      </c>
      <c r="Q44" s="14">
        <f>ROUND(Q43+P44-O44,2)</f>
      </c>
      <c r="R44" s="14">
        <f>ROUND(BD44+MIN(T43+S44-BD44,MAX(0,$CC44-BR44)),2)</f>
      </c>
      <c r="S44" s="14">
        <f>ROUND(ROUND(T43*100,0)*ROUND(S$3*100000,0)/1200000,0)/100</f>
      </c>
      <c r="T44" s="14">
        <f>ROUND(T43+S44-R44,2)</f>
      </c>
      <c r="U44" s="14">
        <f>ROUND(BE44+MIN(W43+V44-BE44,MAX(0,$CC44-BS44)),2)</f>
      </c>
      <c r="V44" s="14">
        <f>ROUND(ROUND(W43*100,0)*ROUND(V$3*100000,0)/1200000,0)/100</f>
      </c>
      <c r="W44" s="14">
        <f>ROUND(W43+V44-U44,2)</f>
      </c>
      <c r="X44" s="14">
        <f>ROUND(BF44+MIN(Z43+Y44-BF44,MAX(0,$CC44-BT44)),2)</f>
      </c>
      <c r="Y44" s="14">
        <f>ROUND(ROUND(Z43*100,0)*ROUND(Y$3*100000,0)/1200000,0)/100</f>
      </c>
      <c r="Z44" s="14">
        <f>ROUND(Z43+Y44-X44,2)</f>
      </c>
      <c r="AA44" s="14">
        <f>ROUND(BG44+MIN(AC43+AB44-BG44,MAX(0,$CC44-BU44)),2)</f>
      </c>
      <c r="AB44" s="14">
        <f>ROUND(ROUND(AC43*100,0)*ROUND(AB$3*100000,0)/1200000,0)/100</f>
      </c>
      <c r="AC44" s="14">
        <f>ROUND(AC43+AB44-AA44,2)</f>
      </c>
      <c r="AD44" s="14">
        <f>ROUND(BH44+MIN(AF43+AE44-BH44,MAX(0,$CC44-BV44)),2)</f>
      </c>
      <c r="AE44" s="14">
        <f>ROUND(ROUND(AF43*100,0)*ROUND(AE$3*100000,0)/1200000,0)/100</f>
      </c>
      <c r="AF44" s="14">
        <f>ROUND(AF43+AE44-AD44,2)</f>
      </c>
      <c r="AG44" s="14">
        <f>ROUND(BI44+MIN(AI43+AH44-BI44,MAX(0,$CC44-BW44)),2)</f>
      </c>
      <c r="AH44" s="14">
        <f>ROUND(ROUND(AI43*100,0)*ROUND(AH$3*100000,0)/1200000,0)/100</f>
      </c>
      <c r="AI44" s="14">
        <f>ROUND(AI43+AH44-AG44,2)</f>
      </c>
      <c r="AJ44" s="14">
        <f>ROUND(BJ44+MIN(AL43+AK44-BJ44,MAX(0,$CC44-BX44)),2)</f>
      </c>
      <c r="AK44" s="14">
        <f>ROUND(ROUND(AL43*100,0)*ROUND(AK$3*100000,0)/1200000,0)/100</f>
      </c>
      <c r="AL44" s="14">
        <f>ROUND(AL43+AK44-AJ44,2)</f>
      </c>
      <c r="AM44" s="14">
        <f>ROUND(BK44+MIN(AO43+AN44-BK44,MAX(0,$CC44-BY44)),2)</f>
      </c>
      <c r="AN44" s="14">
        <f>ROUND(ROUND(AO43*100,0)*ROUND(AN$3*100000,0)/1200000,0)/100</f>
      </c>
      <c r="AO44" s="14">
        <f>ROUND(AO43+AN44-AM44,2)</f>
      </c>
      <c r="AP44" s="14">
        <f>ROUND(BL44+MIN(AR43+AQ44-BL44,MAX(0,$CC44-BZ44)),2)</f>
      </c>
      <c r="AQ44" s="14">
        <f>ROUND(ROUND(AR43*100,0)*ROUND(AQ$3*100000,0)/1200000,0)/100</f>
      </c>
      <c r="AR44" s="14">
        <f>ROUND(AR43+AQ44-AP44,2)</f>
      </c>
      <c r="AS44" s="14">
        <f>ROUND(BM44+MIN(AU43+AT44-BM44,MAX(0,$CC44-CA44)),2)</f>
      </c>
      <c r="AT44" s="14">
        <f>ROUND(ROUND(AU43*100,0)*ROUND(AT$3*100000,0)/1200000,0)/100</f>
      </c>
      <c r="AU44" s="14">
        <f>ROUND(AU43+AT44-AS44,2)</f>
      </c>
      <c r="AV44" s="11">
        <f>SUMIF($C$4:$AU$4,"Payment",C44:AU44)</f>
      </c>
      <c r="AW44" s="11">
        <f>SUMIF($C$4:$AU$4,"Interest",C44:AU44)</f>
      </c>
      <c r="AX44" s="11">
        <f>ROUND(SUMIF($C$4:$AU$4,"Balance",C44:AU44),2)</f>
      </c>
      <c r="AY44">
        <f>MIN(E43+D44,C$3)</f>
      </c>
      <c r="AZ44">
        <f>MIN(H43+G44,F$3)</f>
      </c>
      <c r="BA44">
        <f>MIN(K43+J44,I$3)</f>
      </c>
      <c r="BB44">
        <f>MIN(N43+M44,L$3)</f>
      </c>
      <c r="BC44">
        <f>MIN(Q43+P44,O$3)</f>
      </c>
      <c r="BD44">
        <f>MIN(T43+S44,R$3)</f>
      </c>
      <c r="BE44">
        <f>MIN(W43+V44,U$3)</f>
      </c>
      <c r="BF44">
        <f>MIN(Z43+Y44,X$3)</f>
      </c>
      <c r="BG44">
        <f>MIN(AC43+AB44,AA$3)</f>
      </c>
      <c r="BH44">
        <f>MIN(AF43+AE44,AD$3)</f>
      </c>
      <c r="BI44">
        <f>MIN(AI43+AH44,AG$3)</f>
      </c>
      <c r="BJ44">
        <f>MIN(AL43+AK44,AJ$3)</f>
      </c>
      <c r="BK44">
        <f>MIN(AO43+AN44,AM$3)</f>
      </c>
      <c r="BL44">
        <f>MIN(AR43+AQ44,AP$3)</f>
      </c>
      <c r="BM44">
        <f>MIN(AU43+AT44,AS$3)</f>
      </c>
      <c r="BN44">
        <f>E43+D44-AY44</f>
      </c>
      <c r="BO44">
        <f>BN44+H43+G44-AZ44</f>
      </c>
      <c r="BP44">
        <f>BO44+K43+J44-BA44</f>
      </c>
      <c r="BQ44">
        <f>BP44+N43+M44-BB44</f>
      </c>
      <c r="BR44">
        <f>BQ44+Q43+P44-BC44</f>
      </c>
      <c r="BS44">
        <f>BR44+T43+S44-BD44</f>
      </c>
      <c r="BT44">
        <f>BS44+W43+V44-BE44</f>
      </c>
      <c r="BU44">
        <f>BT44+Z43+Y44-BF44</f>
      </c>
      <c r="BV44">
        <f>BU44+AC43+AB44-BG44</f>
      </c>
      <c r="BW44">
        <f>BV44+AF43+AE44-BH44</f>
      </c>
      <c r="BX44">
        <f>BW44+AI43+AH44-BI44</f>
      </c>
      <c r="BY44">
        <f>BX44+AL43+AK44-BJ44</f>
      </c>
      <c r="BZ44">
        <f>BY44+AO43+AN44-BK44</f>
      </c>
      <c r="CA44">
        <f>BZ44+AR43+AQ44-BL44</f>
      </c>
      <c r="CB44">
        <f>CA44+AU43+AT44-BM44</f>
      </c>
      <c r="CC44">
        <f>MAX(0,Plan!$B$6-SUM(AY44:BM44))</f>
      </c>
    </row>
    <row r="45" spans="1:81" x14ac:dyDescent="0.25">
      <c r="A45">
        <v>40</v>
      </c>
      <c r="B45" s="22">
        <f>EDATE(Plan!$B$5,A45-1)</f>
      </c>
      <c r="C45" s="14">
        <f>ROUND(AY45+MIN(E44+D45-AY45,$CC45),2)</f>
      </c>
      <c r="D45" s="14">
        <f>ROUND(ROUND(E44*100,0)*ROUND(D$3*100000,0)/1200000,0)/100</f>
      </c>
      <c r="E45" s="14">
        <f>ROUND(E44+D45-C45,2)</f>
      </c>
      <c r="F45" s="14">
        <f>ROUND(AZ45+MIN(H44+G45-AZ45,MAX(0,$CC45-BN45)),2)</f>
      </c>
      <c r="G45" s="14">
        <f>ROUND(ROUND(H44*100,0)*ROUND(G$3*100000,0)/1200000,0)/100</f>
      </c>
      <c r="H45" s="14">
        <f>ROUND(H44+G45-F45,2)</f>
      </c>
      <c r="I45" s="14">
        <f>ROUND(BA45+MIN(K44+J45-BA45,MAX(0,$CC45-BO45)),2)</f>
      </c>
      <c r="J45" s="14">
        <f>ROUND(ROUND(K44*100,0)*ROUND(J$3*100000,0)/1200000,0)/100</f>
      </c>
      <c r="K45" s="14">
        <f>ROUND(K44+J45-I45,2)</f>
      </c>
      <c r="L45" s="14">
        <f>ROUND(BB45+MIN(N44+M45-BB45,MAX(0,$CC45-BP45)),2)</f>
      </c>
      <c r="M45" s="14">
        <f>ROUND(ROUND(N44*100,0)*ROUND(M$3*100000,0)/1200000,0)/100</f>
      </c>
      <c r="N45" s="14">
        <f>ROUND(N44+M45-L45,2)</f>
      </c>
      <c r="O45" s="14">
        <f>ROUND(BC45+MIN(Q44+P45-BC45,MAX(0,$CC45-BQ45)),2)</f>
      </c>
      <c r="P45" s="14">
        <f>ROUND(ROUND(Q44*100,0)*ROUND(P$3*100000,0)/1200000,0)/100</f>
      </c>
      <c r="Q45" s="14">
        <f>ROUND(Q44+P45-O45,2)</f>
      </c>
      <c r="R45" s="14">
        <f>ROUND(BD45+MIN(T44+S45-BD45,MAX(0,$CC45-BR45)),2)</f>
      </c>
      <c r="S45" s="14">
        <f>ROUND(ROUND(T44*100,0)*ROUND(S$3*100000,0)/1200000,0)/100</f>
      </c>
      <c r="T45" s="14">
        <f>ROUND(T44+S45-R45,2)</f>
      </c>
      <c r="U45" s="14">
        <f>ROUND(BE45+MIN(W44+V45-BE45,MAX(0,$CC45-BS45)),2)</f>
      </c>
      <c r="V45" s="14">
        <f>ROUND(ROUND(W44*100,0)*ROUND(V$3*100000,0)/1200000,0)/100</f>
      </c>
      <c r="W45" s="14">
        <f>ROUND(W44+V45-U45,2)</f>
      </c>
      <c r="X45" s="14">
        <f>ROUND(BF45+MIN(Z44+Y45-BF45,MAX(0,$CC45-BT45)),2)</f>
      </c>
      <c r="Y45" s="14">
        <f>ROUND(ROUND(Z44*100,0)*ROUND(Y$3*100000,0)/1200000,0)/100</f>
      </c>
      <c r="Z45" s="14">
        <f>ROUND(Z44+Y45-X45,2)</f>
      </c>
      <c r="AA45" s="14">
        <f>ROUND(BG45+MIN(AC44+AB45-BG45,MAX(0,$CC45-BU45)),2)</f>
      </c>
      <c r="AB45" s="14">
        <f>ROUND(ROUND(AC44*100,0)*ROUND(AB$3*100000,0)/1200000,0)/100</f>
      </c>
      <c r="AC45" s="14">
        <f>ROUND(AC44+AB45-AA45,2)</f>
      </c>
      <c r="AD45" s="14">
        <f>ROUND(BH45+MIN(AF44+AE45-BH45,MAX(0,$CC45-BV45)),2)</f>
      </c>
      <c r="AE45" s="14">
        <f>ROUND(ROUND(AF44*100,0)*ROUND(AE$3*100000,0)/1200000,0)/100</f>
      </c>
      <c r="AF45" s="14">
        <f>ROUND(AF44+AE45-AD45,2)</f>
      </c>
      <c r="AG45" s="14">
        <f>ROUND(BI45+MIN(AI44+AH45-BI45,MAX(0,$CC45-BW45)),2)</f>
      </c>
      <c r="AH45" s="14">
        <f>ROUND(ROUND(AI44*100,0)*ROUND(AH$3*100000,0)/1200000,0)/100</f>
      </c>
      <c r="AI45" s="14">
        <f>ROUND(AI44+AH45-AG45,2)</f>
      </c>
      <c r="AJ45" s="14">
        <f>ROUND(BJ45+MIN(AL44+AK45-BJ45,MAX(0,$CC45-BX45)),2)</f>
      </c>
      <c r="AK45" s="14">
        <f>ROUND(ROUND(AL44*100,0)*ROUND(AK$3*100000,0)/1200000,0)/100</f>
      </c>
      <c r="AL45" s="14">
        <f>ROUND(AL44+AK45-AJ45,2)</f>
      </c>
      <c r="AM45" s="14">
        <f>ROUND(BK45+MIN(AO44+AN45-BK45,MAX(0,$CC45-BY45)),2)</f>
      </c>
      <c r="AN45" s="14">
        <f>ROUND(ROUND(AO44*100,0)*ROUND(AN$3*100000,0)/1200000,0)/100</f>
      </c>
      <c r="AO45" s="14">
        <f>ROUND(AO44+AN45-AM45,2)</f>
      </c>
      <c r="AP45" s="14">
        <f>ROUND(BL45+MIN(AR44+AQ45-BL45,MAX(0,$CC45-BZ45)),2)</f>
      </c>
      <c r="AQ45" s="14">
        <f>ROUND(ROUND(AR44*100,0)*ROUND(AQ$3*100000,0)/1200000,0)/100</f>
      </c>
      <c r="AR45" s="14">
        <f>ROUND(AR44+AQ45-AP45,2)</f>
      </c>
      <c r="AS45" s="14">
        <f>ROUND(BM45+MIN(AU44+AT45-BM45,MAX(0,$CC45-CA45)),2)</f>
      </c>
      <c r="AT45" s="14">
        <f>ROUND(ROUND(AU44*100,0)*ROUND(AT$3*100000,0)/1200000,0)/100</f>
      </c>
      <c r="AU45" s="14">
        <f>ROUND(AU44+AT45-AS45,2)</f>
      </c>
      <c r="AV45" s="11">
        <f>SUMIF($C$4:$AU$4,"Payment",C45:AU45)</f>
      </c>
      <c r="AW45" s="11">
        <f>SUMIF($C$4:$AU$4,"Interest",C45:AU45)</f>
      </c>
      <c r="AX45" s="11">
        <f>ROUND(SUMIF($C$4:$AU$4,"Balance",C45:AU45),2)</f>
      </c>
      <c r="AY45">
        <f>MIN(E44+D45,C$3)</f>
      </c>
      <c r="AZ45">
        <f>MIN(H44+G45,F$3)</f>
      </c>
      <c r="BA45">
        <f>MIN(K44+J45,I$3)</f>
      </c>
      <c r="BB45">
        <f>MIN(N44+M45,L$3)</f>
      </c>
      <c r="BC45">
        <f>MIN(Q44+P45,O$3)</f>
      </c>
      <c r="BD45">
        <f>MIN(T44+S45,R$3)</f>
      </c>
      <c r="BE45">
        <f>MIN(W44+V45,U$3)</f>
      </c>
      <c r="BF45">
        <f>MIN(Z44+Y45,X$3)</f>
      </c>
      <c r="BG45">
        <f>MIN(AC44+AB45,AA$3)</f>
      </c>
      <c r="BH45">
        <f>MIN(AF44+AE45,AD$3)</f>
      </c>
      <c r="BI45">
        <f>MIN(AI44+AH45,AG$3)</f>
      </c>
      <c r="BJ45">
        <f>MIN(AL44+AK45,AJ$3)</f>
      </c>
      <c r="BK45">
        <f>MIN(AO44+AN45,AM$3)</f>
      </c>
      <c r="BL45">
        <f>MIN(AR44+AQ45,AP$3)</f>
      </c>
      <c r="BM45">
        <f>MIN(AU44+AT45,AS$3)</f>
      </c>
      <c r="BN45">
        <f>E44+D45-AY45</f>
      </c>
      <c r="BO45">
        <f>BN45+H44+G45-AZ45</f>
      </c>
      <c r="BP45">
        <f>BO45+K44+J45-BA45</f>
      </c>
      <c r="BQ45">
        <f>BP45+N44+M45-BB45</f>
      </c>
      <c r="BR45">
        <f>BQ45+Q44+P45-BC45</f>
      </c>
      <c r="BS45">
        <f>BR45+T44+S45-BD45</f>
      </c>
      <c r="BT45">
        <f>BS45+W44+V45-BE45</f>
      </c>
      <c r="BU45">
        <f>BT45+Z44+Y45-BF45</f>
      </c>
      <c r="BV45">
        <f>BU45+AC44+AB45-BG45</f>
      </c>
      <c r="BW45">
        <f>BV45+AF44+AE45-BH45</f>
      </c>
      <c r="BX45">
        <f>BW45+AI44+AH45-BI45</f>
      </c>
      <c r="BY45">
        <f>BX45+AL44+AK45-BJ45</f>
      </c>
      <c r="BZ45">
        <f>BY45+AO44+AN45-BK45</f>
      </c>
      <c r="CA45">
        <f>BZ45+AR44+AQ45-BL45</f>
      </c>
      <c r="CB45">
        <f>CA45+AU44+AT45-BM45</f>
      </c>
      <c r="CC45">
        <f>MAX(0,Plan!$B$6-SUM(AY45:BM45))</f>
      </c>
    </row>
    <row r="46" spans="1:81" x14ac:dyDescent="0.25">
      <c r="A46">
        <v>41</v>
      </c>
      <c r="B46" s="22">
        <f>EDATE(Plan!$B$5,A46-1)</f>
      </c>
      <c r="C46" s="14">
        <f>ROUND(AY46+MIN(E45+D46-AY46,$CC46),2)</f>
      </c>
      <c r="D46" s="14">
        <f>ROUND(ROUND(E45*100,0)*ROUND(D$3*100000,0)/1200000,0)/100</f>
      </c>
      <c r="E46" s="14">
        <f>ROUND(E45+D46-C46,2)</f>
      </c>
      <c r="F46" s="14">
        <f>ROUND(AZ46+MIN(H45+G46-AZ46,MAX(0,$CC46-BN46)),2)</f>
      </c>
      <c r="G46" s="14">
        <f>ROUND(ROUND(H45*100,0)*ROUND(G$3*100000,0)/1200000,0)/100</f>
      </c>
      <c r="H46" s="14">
        <f>ROUND(H45+G46-F46,2)</f>
      </c>
      <c r="I46" s="14">
        <f>ROUND(BA46+MIN(K45+J46-BA46,MAX(0,$CC46-BO46)),2)</f>
      </c>
      <c r="J46" s="14">
        <f>ROUND(ROUND(K45*100,0)*ROUND(J$3*100000,0)/1200000,0)/100</f>
      </c>
      <c r="K46" s="14">
        <f>ROUND(K45+J46-I46,2)</f>
      </c>
      <c r="L46" s="14">
        <f>ROUND(BB46+MIN(N45+M46-BB46,MAX(0,$CC46-BP46)),2)</f>
      </c>
      <c r="M46" s="14">
        <f>ROUND(ROUND(N45*100,0)*ROUND(M$3*100000,0)/1200000,0)/100</f>
      </c>
      <c r="N46" s="14">
        <f>ROUND(N45+M46-L46,2)</f>
      </c>
      <c r="O46" s="14">
        <f>ROUND(BC46+MIN(Q45+P46-BC46,MAX(0,$CC46-BQ46)),2)</f>
      </c>
      <c r="P46" s="14">
        <f>ROUND(ROUND(Q45*100,0)*ROUND(P$3*100000,0)/1200000,0)/100</f>
      </c>
      <c r="Q46" s="14">
        <f>ROUND(Q45+P46-O46,2)</f>
      </c>
      <c r="R46" s="14">
        <f>ROUND(BD46+MIN(T45+S46-BD46,MAX(0,$CC46-BR46)),2)</f>
      </c>
      <c r="S46" s="14">
        <f>ROUND(ROUND(T45*100,0)*ROUND(S$3*100000,0)/1200000,0)/100</f>
      </c>
      <c r="T46" s="14">
        <f>ROUND(T45+S46-R46,2)</f>
      </c>
      <c r="U46" s="14">
        <f>ROUND(BE46+MIN(W45+V46-BE46,MAX(0,$CC46-BS46)),2)</f>
      </c>
      <c r="V46" s="14">
        <f>ROUND(ROUND(W45*100,0)*ROUND(V$3*100000,0)/1200000,0)/100</f>
      </c>
      <c r="W46" s="14">
        <f>ROUND(W45+V46-U46,2)</f>
      </c>
      <c r="X46" s="14">
        <f>ROUND(BF46+MIN(Z45+Y46-BF46,MAX(0,$CC46-BT46)),2)</f>
      </c>
      <c r="Y46" s="14">
        <f>ROUND(ROUND(Z45*100,0)*ROUND(Y$3*100000,0)/1200000,0)/100</f>
      </c>
      <c r="Z46" s="14">
        <f>ROUND(Z45+Y46-X46,2)</f>
      </c>
      <c r="AA46" s="14">
        <f>ROUND(BG46+MIN(AC45+AB46-BG46,MAX(0,$CC46-BU46)),2)</f>
      </c>
      <c r="AB46" s="14">
        <f>ROUND(ROUND(AC45*100,0)*ROUND(AB$3*100000,0)/1200000,0)/100</f>
      </c>
      <c r="AC46" s="14">
        <f>ROUND(AC45+AB46-AA46,2)</f>
      </c>
      <c r="AD46" s="14">
        <f>ROUND(BH46+MIN(AF45+AE46-BH46,MAX(0,$CC46-BV46)),2)</f>
      </c>
      <c r="AE46" s="14">
        <f>ROUND(ROUND(AF45*100,0)*ROUND(AE$3*100000,0)/1200000,0)/100</f>
      </c>
      <c r="AF46" s="14">
        <f>ROUND(AF45+AE46-AD46,2)</f>
      </c>
      <c r="AG46" s="14">
        <f>ROUND(BI46+MIN(AI45+AH46-BI46,MAX(0,$CC46-BW46)),2)</f>
      </c>
      <c r="AH46" s="14">
        <f>ROUND(ROUND(AI45*100,0)*ROUND(AH$3*100000,0)/1200000,0)/100</f>
      </c>
      <c r="AI46" s="14">
        <f>ROUND(AI45+AH46-AG46,2)</f>
      </c>
      <c r="AJ46" s="14">
        <f>ROUND(BJ46+MIN(AL45+AK46-BJ46,MAX(0,$CC46-BX46)),2)</f>
      </c>
      <c r="AK46" s="14">
        <f>ROUND(ROUND(AL45*100,0)*ROUND(AK$3*100000,0)/1200000,0)/100</f>
      </c>
      <c r="AL46" s="14">
        <f>ROUND(AL45+AK46-AJ46,2)</f>
      </c>
      <c r="AM46" s="14">
        <f>ROUND(BK46+MIN(AO45+AN46-BK46,MAX(0,$CC46-BY46)),2)</f>
      </c>
      <c r="AN46" s="14">
        <f>ROUND(ROUND(AO45*100,0)*ROUND(AN$3*100000,0)/1200000,0)/100</f>
      </c>
      <c r="AO46" s="14">
        <f>ROUND(AO45+AN46-AM46,2)</f>
      </c>
      <c r="AP46" s="14">
        <f>ROUND(BL46+MIN(AR45+AQ46-BL46,MAX(0,$CC46-BZ46)),2)</f>
      </c>
      <c r="AQ46" s="14">
        <f>ROUND(ROUND(AR45*100,0)*ROUND(AQ$3*100000,0)/1200000,0)/100</f>
      </c>
      <c r="AR46" s="14">
        <f>ROUND(AR45+AQ46-AP46,2)</f>
      </c>
      <c r="AS46" s="14">
        <f>ROUND(BM46+MIN(AU45+AT46-BM46,MAX(0,$CC46-CA46)),2)</f>
      </c>
      <c r="AT46" s="14">
        <f>ROUND(ROUND(AU45*100,0)*ROUND(AT$3*100000,0)/1200000,0)/100</f>
      </c>
      <c r="AU46" s="14">
        <f>ROUND(AU45+AT46-AS46,2)</f>
      </c>
      <c r="AV46" s="11">
        <f>SUMIF($C$4:$AU$4,"Payment",C46:AU46)</f>
      </c>
      <c r="AW46" s="11">
        <f>SUMIF($C$4:$AU$4,"Interest",C46:AU46)</f>
      </c>
      <c r="AX46" s="11">
        <f>ROUND(SUMIF($C$4:$AU$4,"Balance",C46:AU46),2)</f>
      </c>
      <c r="AY46">
        <f>MIN(E45+D46,C$3)</f>
      </c>
      <c r="AZ46">
        <f>MIN(H45+G46,F$3)</f>
      </c>
      <c r="BA46">
        <f>MIN(K45+J46,I$3)</f>
      </c>
      <c r="BB46">
        <f>MIN(N45+M46,L$3)</f>
      </c>
      <c r="BC46">
        <f>MIN(Q45+P46,O$3)</f>
      </c>
      <c r="BD46">
        <f>MIN(T45+S46,R$3)</f>
      </c>
      <c r="BE46">
        <f>MIN(W45+V46,U$3)</f>
      </c>
      <c r="BF46">
        <f>MIN(Z45+Y46,X$3)</f>
      </c>
      <c r="BG46">
        <f>MIN(AC45+AB46,AA$3)</f>
      </c>
      <c r="BH46">
        <f>MIN(AF45+AE46,AD$3)</f>
      </c>
      <c r="BI46">
        <f>MIN(AI45+AH46,AG$3)</f>
      </c>
      <c r="BJ46">
        <f>MIN(AL45+AK46,AJ$3)</f>
      </c>
      <c r="BK46">
        <f>MIN(AO45+AN46,AM$3)</f>
      </c>
      <c r="BL46">
        <f>MIN(AR45+AQ46,AP$3)</f>
      </c>
      <c r="BM46">
        <f>MIN(AU45+AT46,AS$3)</f>
      </c>
      <c r="BN46">
        <f>E45+D46-AY46</f>
      </c>
      <c r="BO46">
        <f>BN46+H45+G46-AZ46</f>
      </c>
      <c r="BP46">
        <f>BO46+K45+J46-BA46</f>
      </c>
      <c r="BQ46">
        <f>BP46+N45+M46-BB46</f>
      </c>
      <c r="BR46">
        <f>BQ46+Q45+P46-BC46</f>
      </c>
      <c r="BS46">
        <f>BR46+T45+S46-BD46</f>
      </c>
      <c r="BT46">
        <f>BS46+W45+V46-BE46</f>
      </c>
      <c r="BU46">
        <f>BT46+Z45+Y46-BF46</f>
      </c>
      <c r="BV46">
        <f>BU46+AC45+AB46-BG46</f>
      </c>
      <c r="BW46">
        <f>BV46+AF45+AE46-BH46</f>
      </c>
      <c r="BX46">
        <f>BW46+AI45+AH46-BI46</f>
      </c>
      <c r="BY46">
        <f>BX46+AL45+AK46-BJ46</f>
      </c>
      <c r="BZ46">
        <f>BY46+AO45+AN46-BK46</f>
      </c>
      <c r="CA46">
        <f>BZ46+AR45+AQ46-BL46</f>
      </c>
      <c r="CB46">
        <f>CA46+AU45+AT46-BM46</f>
      </c>
      <c r="CC46">
        <f>MAX(0,Plan!$B$6-SUM(AY46:BM46))</f>
      </c>
    </row>
    <row r="47" spans="1:81" x14ac:dyDescent="0.25">
      <c r="A47">
        <v>42</v>
      </c>
      <c r="B47" s="22">
        <f>EDATE(Plan!$B$5,A47-1)</f>
      </c>
      <c r="C47" s="14">
        <f>ROUND(AY47+MIN(E46+D47-AY47,$CC47),2)</f>
      </c>
      <c r="D47" s="14">
        <f>ROUND(ROUND(E46*100,0)*ROUND(D$3*100000,0)/1200000,0)/100</f>
      </c>
      <c r="E47" s="14">
        <f>ROUND(E46+D47-C47,2)</f>
      </c>
      <c r="F47" s="14">
        <f>ROUND(AZ47+MIN(H46+G47-AZ47,MAX(0,$CC47-BN47)),2)</f>
      </c>
      <c r="G47" s="14">
        <f>ROUND(ROUND(H46*100,0)*ROUND(G$3*100000,0)/1200000,0)/100</f>
      </c>
      <c r="H47" s="14">
        <f>ROUND(H46+G47-F47,2)</f>
      </c>
      <c r="I47" s="14">
        <f>ROUND(BA47+MIN(K46+J47-BA47,MAX(0,$CC47-BO47)),2)</f>
      </c>
      <c r="J47" s="14">
        <f>ROUND(ROUND(K46*100,0)*ROUND(J$3*100000,0)/1200000,0)/100</f>
      </c>
      <c r="K47" s="14">
        <f>ROUND(K46+J47-I47,2)</f>
      </c>
      <c r="L47" s="14">
        <f>ROUND(BB47+MIN(N46+M47-BB47,MAX(0,$CC47-BP47)),2)</f>
      </c>
      <c r="M47" s="14">
        <f>ROUND(ROUND(N46*100,0)*ROUND(M$3*100000,0)/1200000,0)/100</f>
      </c>
      <c r="N47" s="14">
        <f>ROUND(N46+M47-L47,2)</f>
      </c>
      <c r="O47" s="14">
        <f>ROUND(BC47+MIN(Q46+P47-BC47,MAX(0,$CC47-BQ47)),2)</f>
      </c>
      <c r="P47" s="14">
        <f>ROUND(ROUND(Q46*100,0)*ROUND(P$3*100000,0)/1200000,0)/100</f>
      </c>
      <c r="Q47" s="14">
        <f>ROUND(Q46+P47-O47,2)</f>
      </c>
      <c r="R47" s="14">
        <f>ROUND(BD47+MIN(T46+S47-BD47,MAX(0,$CC47-BR47)),2)</f>
      </c>
      <c r="S47" s="14">
        <f>ROUND(ROUND(T46*100,0)*ROUND(S$3*100000,0)/1200000,0)/100</f>
      </c>
      <c r="T47" s="14">
        <f>ROUND(T46+S47-R47,2)</f>
      </c>
      <c r="U47" s="14">
        <f>ROUND(BE47+MIN(W46+V47-BE47,MAX(0,$CC47-BS47)),2)</f>
      </c>
      <c r="V47" s="14">
        <f>ROUND(ROUND(W46*100,0)*ROUND(V$3*100000,0)/1200000,0)/100</f>
      </c>
      <c r="W47" s="14">
        <f>ROUND(W46+V47-U47,2)</f>
      </c>
      <c r="X47" s="14">
        <f>ROUND(BF47+MIN(Z46+Y47-BF47,MAX(0,$CC47-BT47)),2)</f>
      </c>
      <c r="Y47" s="14">
        <f>ROUND(ROUND(Z46*100,0)*ROUND(Y$3*100000,0)/1200000,0)/100</f>
      </c>
      <c r="Z47" s="14">
        <f>ROUND(Z46+Y47-X47,2)</f>
      </c>
      <c r="AA47" s="14">
        <f>ROUND(BG47+MIN(AC46+AB47-BG47,MAX(0,$CC47-BU47)),2)</f>
      </c>
      <c r="AB47" s="14">
        <f>ROUND(ROUND(AC46*100,0)*ROUND(AB$3*100000,0)/1200000,0)/100</f>
      </c>
      <c r="AC47" s="14">
        <f>ROUND(AC46+AB47-AA47,2)</f>
      </c>
      <c r="AD47" s="14">
        <f>ROUND(BH47+MIN(AF46+AE47-BH47,MAX(0,$CC47-BV47)),2)</f>
      </c>
      <c r="AE47" s="14">
        <f>ROUND(ROUND(AF46*100,0)*ROUND(AE$3*100000,0)/1200000,0)/100</f>
      </c>
      <c r="AF47" s="14">
        <f>ROUND(AF46+AE47-AD47,2)</f>
      </c>
      <c r="AG47" s="14">
        <f>ROUND(BI47+MIN(AI46+AH47-BI47,MAX(0,$CC47-BW47)),2)</f>
      </c>
      <c r="AH47" s="14">
        <f>ROUND(ROUND(AI46*100,0)*ROUND(AH$3*100000,0)/1200000,0)/100</f>
      </c>
      <c r="AI47" s="14">
        <f>ROUND(AI46+AH47-AG47,2)</f>
      </c>
      <c r="AJ47" s="14">
        <f>ROUND(BJ47+MIN(AL46+AK47-BJ47,MAX(0,$CC47-BX47)),2)</f>
      </c>
      <c r="AK47" s="14">
        <f>ROUND(ROUND(AL46*100,0)*ROUND(AK$3*100000,0)/1200000,0)/100</f>
      </c>
      <c r="AL47" s="14">
        <f>ROUND(AL46+AK47-AJ47,2)</f>
      </c>
      <c r="AM47" s="14">
        <f>ROUND(BK47+MIN(AO46+AN47-BK47,MAX(0,$CC47-BY47)),2)</f>
      </c>
      <c r="AN47" s="14">
        <f>ROUND(ROUND(AO46*100,0)*ROUND(AN$3*100000,0)/1200000,0)/100</f>
      </c>
      <c r="AO47" s="14">
        <f>ROUND(AO46+AN47-AM47,2)</f>
      </c>
      <c r="AP47" s="14">
        <f>ROUND(BL47+MIN(AR46+AQ47-BL47,MAX(0,$CC47-BZ47)),2)</f>
      </c>
      <c r="AQ47" s="14">
        <f>ROUND(ROUND(AR46*100,0)*ROUND(AQ$3*100000,0)/1200000,0)/100</f>
      </c>
      <c r="AR47" s="14">
        <f>ROUND(AR46+AQ47-AP47,2)</f>
      </c>
      <c r="AS47" s="14">
        <f>ROUND(BM47+MIN(AU46+AT47-BM47,MAX(0,$CC47-CA47)),2)</f>
      </c>
      <c r="AT47" s="14">
        <f>ROUND(ROUND(AU46*100,0)*ROUND(AT$3*100000,0)/1200000,0)/100</f>
      </c>
      <c r="AU47" s="14">
        <f>ROUND(AU46+AT47-AS47,2)</f>
      </c>
      <c r="AV47" s="11">
        <f>SUMIF($C$4:$AU$4,"Payment",C47:AU47)</f>
      </c>
      <c r="AW47" s="11">
        <f>SUMIF($C$4:$AU$4,"Interest",C47:AU47)</f>
      </c>
      <c r="AX47" s="11">
        <f>ROUND(SUMIF($C$4:$AU$4,"Balance",C47:AU47),2)</f>
      </c>
      <c r="AY47">
        <f>MIN(E46+D47,C$3)</f>
      </c>
      <c r="AZ47">
        <f>MIN(H46+G47,F$3)</f>
      </c>
      <c r="BA47">
        <f>MIN(K46+J47,I$3)</f>
      </c>
      <c r="BB47">
        <f>MIN(N46+M47,L$3)</f>
      </c>
      <c r="BC47">
        <f>MIN(Q46+P47,O$3)</f>
      </c>
      <c r="BD47">
        <f>MIN(T46+S47,R$3)</f>
      </c>
      <c r="BE47">
        <f>MIN(W46+V47,U$3)</f>
      </c>
      <c r="BF47">
        <f>MIN(Z46+Y47,X$3)</f>
      </c>
      <c r="BG47">
        <f>MIN(AC46+AB47,AA$3)</f>
      </c>
      <c r="BH47">
        <f>MIN(AF46+AE47,AD$3)</f>
      </c>
      <c r="BI47">
        <f>MIN(AI46+AH47,AG$3)</f>
      </c>
      <c r="BJ47">
        <f>MIN(AL46+AK47,AJ$3)</f>
      </c>
      <c r="BK47">
        <f>MIN(AO46+AN47,AM$3)</f>
      </c>
      <c r="BL47">
        <f>MIN(AR46+AQ47,AP$3)</f>
      </c>
      <c r="BM47">
        <f>MIN(AU46+AT47,AS$3)</f>
      </c>
      <c r="BN47">
        <f>E46+D47-AY47</f>
      </c>
      <c r="BO47">
        <f>BN47+H46+G47-AZ47</f>
      </c>
      <c r="BP47">
        <f>BO47+K46+J47-BA47</f>
      </c>
      <c r="BQ47">
        <f>BP47+N46+M47-BB47</f>
      </c>
      <c r="BR47">
        <f>BQ47+Q46+P47-BC47</f>
      </c>
      <c r="BS47">
        <f>BR47+T46+S47-BD47</f>
      </c>
      <c r="BT47">
        <f>BS47+W46+V47-BE47</f>
      </c>
      <c r="BU47">
        <f>BT47+Z46+Y47-BF47</f>
      </c>
      <c r="BV47">
        <f>BU47+AC46+AB47-BG47</f>
      </c>
      <c r="BW47">
        <f>BV47+AF46+AE47-BH47</f>
      </c>
      <c r="BX47">
        <f>BW47+AI46+AH47-BI47</f>
      </c>
      <c r="BY47">
        <f>BX47+AL46+AK47-BJ47</f>
      </c>
      <c r="BZ47">
        <f>BY47+AO46+AN47-BK47</f>
      </c>
      <c r="CA47">
        <f>BZ47+AR46+AQ47-BL47</f>
      </c>
      <c r="CB47">
        <f>CA47+AU46+AT47-BM47</f>
      </c>
      <c r="CC47">
        <f>MAX(0,Plan!$B$6-SUM(AY47:BM47))</f>
      </c>
    </row>
    <row r="48" spans="1:81" x14ac:dyDescent="0.25">
      <c r="A48">
        <v>43</v>
      </c>
      <c r="B48" s="22">
        <f>EDATE(Plan!$B$5,A48-1)</f>
      </c>
      <c r="C48" s="14">
        <f>ROUND(AY48+MIN(E47+D48-AY48,$CC48),2)</f>
      </c>
      <c r="D48" s="14">
        <f>ROUND(ROUND(E47*100,0)*ROUND(D$3*100000,0)/1200000,0)/100</f>
      </c>
      <c r="E48" s="14">
        <f>ROUND(E47+D48-C48,2)</f>
      </c>
      <c r="F48" s="14">
        <f>ROUND(AZ48+MIN(H47+G48-AZ48,MAX(0,$CC48-BN48)),2)</f>
      </c>
      <c r="G48" s="14">
        <f>ROUND(ROUND(H47*100,0)*ROUND(G$3*100000,0)/1200000,0)/100</f>
      </c>
      <c r="H48" s="14">
        <f>ROUND(H47+G48-F48,2)</f>
      </c>
      <c r="I48" s="14">
        <f>ROUND(BA48+MIN(K47+J48-BA48,MAX(0,$CC48-BO48)),2)</f>
      </c>
      <c r="J48" s="14">
        <f>ROUND(ROUND(K47*100,0)*ROUND(J$3*100000,0)/1200000,0)/100</f>
      </c>
      <c r="K48" s="14">
        <f>ROUND(K47+J48-I48,2)</f>
      </c>
      <c r="L48" s="14">
        <f>ROUND(BB48+MIN(N47+M48-BB48,MAX(0,$CC48-BP48)),2)</f>
      </c>
      <c r="M48" s="14">
        <f>ROUND(ROUND(N47*100,0)*ROUND(M$3*100000,0)/1200000,0)/100</f>
      </c>
      <c r="N48" s="14">
        <f>ROUND(N47+M48-L48,2)</f>
      </c>
      <c r="O48" s="14">
        <f>ROUND(BC48+MIN(Q47+P48-BC48,MAX(0,$CC48-BQ48)),2)</f>
      </c>
      <c r="P48" s="14">
        <f>ROUND(ROUND(Q47*100,0)*ROUND(P$3*100000,0)/1200000,0)/100</f>
      </c>
      <c r="Q48" s="14">
        <f>ROUND(Q47+P48-O48,2)</f>
      </c>
      <c r="R48" s="14">
        <f>ROUND(BD48+MIN(T47+S48-BD48,MAX(0,$CC48-BR48)),2)</f>
      </c>
      <c r="S48" s="14">
        <f>ROUND(ROUND(T47*100,0)*ROUND(S$3*100000,0)/1200000,0)/100</f>
      </c>
      <c r="T48" s="14">
        <f>ROUND(T47+S48-R48,2)</f>
      </c>
      <c r="U48" s="14">
        <f>ROUND(BE48+MIN(W47+V48-BE48,MAX(0,$CC48-BS48)),2)</f>
      </c>
      <c r="V48" s="14">
        <f>ROUND(ROUND(W47*100,0)*ROUND(V$3*100000,0)/1200000,0)/100</f>
      </c>
      <c r="W48" s="14">
        <f>ROUND(W47+V48-U48,2)</f>
      </c>
      <c r="X48" s="14">
        <f>ROUND(BF48+MIN(Z47+Y48-BF48,MAX(0,$CC48-BT48)),2)</f>
      </c>
      <c r="Y48" s="14">
        <f>ROUND(ROUND(Z47*100,0)*ROUND(Y$3*100000,0)/1200000,0)/100</f>
      </c>
      <c r="Z48" s="14">
        <f>ROUND(Z47+Y48-X48,2)</f>
      </c>
      <c r="AA48" s="14">
        <f>ROUND(BG48+MIN(AC47+AB48-BG48,MAX(0,$CC48-BU48)),2)</f>
      </c>
      <c r="AB48" s="14">
        <f>ROUND(ROUND(AC47*100,0)*ROUND(AB$3*100000,0)/1200000,0)/100</f>
      </c>
      <c r="AC48" s="14">
        <f>ROUND(AC47+AB48-AA48,2)</f>
      </c>
      <c r="AD48" s="14">
        <f>ROUND(BH48+MIN(AF47+AE48-BH48,MAX(0,$CC48-BV48)),2)</f>
      </c>
      <c r="AE48" s="14">
        <f>ROUND(ROUND(AF47*100,0)*ROUND(AE$3*100000,0)/1200000,0)/100</f>
      </c>
      <c r="AF48" s="14">
        <f>ROUND(AF47+AE48-AD48,2)</f>
      </c>
      <c r="AG48" s="14">
        <f>ROUND(BI48+MIN(AI47+AH48-BI48,MAX(0,$CC48-BW48)),2)</f>
      </c>
      <c r="AH48" s="14">
        <f>ROUND(ROUND(AI47*100,0)*ROUND(AH$3*100000,0)/1200000,0)/100</f>
      </c>
      <c r="AI48" s="14">
        <f>ROUND(AI47+AH48-AG48,2)</f>
      </c>
      <c r="AJ48" s="14">
        <f>ROUND(BJ48+MIN(AL47+AK48-BJ48,MAX(0,$CC48-BX48)),2)</f>
      </c>
      <c r="AK48" s="14">
        <f>ROUND(ROUND(AL47*100,0)*ROUND(AK$3*100000,0)/1200000,0)/100</f>
      </c>
      <c r="AL48" s="14">
        <f>ROUND(AL47+AK48-AJ48,2)</f>
      </c>
      <c r="AM48" s="14">
        <f>ROUND(BK48+MIN(AO47+AN48-BK48,MAX(0,$CC48-BY48)),2)</f>
      </c>
      <c r="AN48" s="14">
        <f>ROUND(ROUND(AO47*100,0)*ROUND(AN$3*100000,0)/1200000,0)/100</f>
      </c>
      <c r="AO48" s="14">
        <f>ROUND(AO47+AN48-AM48,2)</f>
      </c>
      <c r="AP48" s="14">
        <f>ROUND(BL48+MIN(AR47+AQ48-BL48,MAX(0,$CC48-BZ48)),2)</f>
      </c>
      <c r="AQ48" s="14">
        <f>ROUND(ROUND(AR47*100,0)*ROUND(AQ$3*100000,0)/1200000,0)/100</f>
      </c>
      <c r="AR48" s="14">
        <f>ROUND(AR47+AQ48-AP48,2)</f>
      </c>
      <c r="AS48" s="14">
        <f>ROUND(BM48+MIN(AU47+AT48-BM48,MAX(0,$CC48-CA48)),2)</f>
      </c>
      <c r="AT48" s="14">
        <f>ROUND(ROUND(AU47*100,0)*ROUND(AT$3*100000,0)/1200000,0)/100</f>
      </c>
      <c r="AU48" s="14">
        <f>ROUND(AU47+AT48-AS48,2)</f>
      </c>
      <c r="AV48" s="11">
        <f>SUMIF($C$4:$AU$4,"Payment",C48:AU48)</f>
      </c>
      <c r="AW48" s="11">
        <f>SUMIF($C$4:$AU$4,"Interest",C48:AU48)</f>
      </c>
      <c r="AX48" s="11">
        <f>ROUND(SUMIF($C$4:$AU$4,"Balance",C48:AU48),2)</f>
      </c>
      <c r="AY48">
        <f>MIN(E47+D48,C$3)</f>
      </c>
      <c r="AZ48">
        <f>MIN(H47+G48,F$3)</f>
      </c>
      <c r="BA48">
        <f>MIN(K47+J48,I$3)</f>
      </c>
      <c r="BB48">
        <f>MIN(N47+M48,L$3)</f>
      </c>
      <c r="BC48">
        <f>MIN(Q47+P48,O$3)</f>
      </c>
      <c r="BD48">
        <f>MIN(T47+S48,R$3)</f>
      </c>
      <c r="BE48">
        <f>MIN(W47+V48,U$3)</f>
      </c>
      <c r="BF48">
        <f>MIN(Z47+Y48,X$3)</f>
      </c>
      <c r="BG48">
        <f>MIN(AC47+AB48,AA$3)</f>
      </c>
      <c r="BH48">
        <f>MIN(AF47+AE48,AD$3)</f>
      </c>
      <c r="BI48">
        <f>MIN(AI47+AH48,AG$3)</f>
      </c>
      <c r="BJ48">
        <f>MIN(AL47+AK48,AJ$3)</f>
      </c>
      <c r="BK48">
        <f>MIN(AO47+AN48,AM$3)</f>
      </c>
      <c r="BL48">
        <f>MIN(AR47+AQ48,AP$3)</f>
      </c>
      <c r="BM48">
        <f>MIN(AU47+AT48,AS$3)</f>
      </c>
      <c r="BN48">
        <f>E47+D48-AY48</f>
      </c>
      <c r="BO48">
        <f>BN48+H47+G48-AZ48</f>
      </c>
      <c r="BP48">
        <f>BO48+K47+J48-BA48</f>
      </c>
      <c r="BQ48">
        <f>BP48+N47+M48-BB48</f>
      </c>
      <c r="BR48">
        <f>BQ48+Q47+P48-BC48</f>
      </c>
      <c r="BS48">
        <f>BR48+T47+S48-BD48</f>
      </c>
      <c r="BT48">
        <f>BS48+W47+V48-BE48</f>
      </c>
      <c r="BU48">
        <f>BT48+Z47+Y48-BF48</f>
      </c>
      <c r="BV48">
        <f>BU48+AC47+AB48-BG48</f>
      </c>
      <c r="BW48">
        <f>BV48+AF47+AE48-BH48</f>
      </c>
      <c r="BX48">
        <f>BW48+AI47+AH48-BI48</f>
      </c>
      <c r="BY48">
        <f>BX48+AL47+AK48-BJ48</f>
      </c>
      <c r="BZ48">
        <f>BY48+AO47+AN48-BK48</f>
      </c>
      <c r="CA48">
        <f>BZ48+AR47+AQ48-BL48</f>
      </c>
      <c r="CB48">
        <f>CA48+AU47+AT48-BM48</f>
      </c>
      <c r="CC48">
        <f>MAX(0,Plan!$B$6-SUM(AY48:BM48))</f>
      </c>
    </row>
    <row r="49" spans="1:81" x14ac:dyDescent="0.25">
      <c r="A49">
        <v>44</v>
      </c>
      <c r="B49" s="22">
        <f>EDATE(Plan!$B$5,A49-1)</f>
      </c>
      <c r="C49" s="14">
        <f>ROUND(AY49+MIN(E48+D49-AY49,$CC49),2)</f>
      </c>
      <c r="D49" s="14">
        <f>ROUND(ROUND(E48*100,0)*ROUND(D$3*100000,0)/1200000,0)/100</f>
      </c>
      <c r="E49" s="14">
        <f>ROUND(E48+D49-C49,2)</f>
      </c>
      <c r="F49" s="14">
        <f>ROUND(AZ49+MIN(H48+G49-AZ49,MAX(0,$CC49-BN49)),2)</f>
      </c>
      <c r="G49" s="14">
        <f>ROUND(ROUND(H48*100,0)*ROUND(G$3*100000,0)/1200000,0)/100</f>
      </c>
      <c r="H49" s="14">
        <f>ROUND(H48+G49-F49,2)</f>
      </c>
      <c r="I49" s="14">
        <f>ROUND(BA49+MIN(K48+J49-BA49,MAX(0,$CC49-BO49)),2)</f>
      </c>
      <c r="J49" s="14">
        <f>ROUND(ROUND(K48*100,0)*ROUND(J$3*100000,0)/1200000,0)/100</f>
      </c>
      <c r="K49" s="14">
        <f>ROUND(K48+J49-I49,2)</f>
      </c>
      <c r="L49" s="14">
        <f>ROUND(BB49+MIN(N48+M49-BB49,MAX(0,$CC49-BP49)),2)</f>
      </c>
      <c r="M49" s="14">
        <f>ROUND(ROUND(N48*100,0)*ROUND(M$3*100000,0)/1200000,0)/100</f>
      </c>
      <c r="N49" s="14">
        <f>ROUND(N48+M49-L49,2)</f>
      </c>
      <c r="O49" s="14">
        <f>ROUND(BC49+MIN(Q48+P49-BC49,MAX(0,$CC49-BQ49)),2)</f>
      </c>
      <c r="P49" s="14">
        <f>ROUND(ROUND(Q48*100,0)*ROUND(P$3*100000,0)/1200000,0)/100</f>
      </c>
      <c r="Q49" s="14">
        <f>ROUND(Q48+P49-O49,2)</f>
      </c>
      <c r="R49" s="14">
        <f>ROUND(BD49+MIN(T48+S49-BD49,MAX(0,$CC49-BR49)),2)</f>
      </c>
      <c r="S49" s="14">
        <f>ROUND(ROUND(T48*100,0)*ROUND(S$3*100000,0)/1200000,0)/100</f>
      </c>
      <c r="T49" s="14">
        <f>ROUND(T48+S49-R49,2)</f>
      </c>
      <c r="U49" s="14">
        <f>ROUND(BE49+MIN(W48+V49-BE49,MAX(0,$CC49-BS49)),2)</f>
      </c>
      <c r="V49" s="14">
        <f>ROUND(ROUND(W48*100,0)*ROUND(V$3*100000,0)/1200000,0)/100</f>
      </c>
      <c r="W49" s="14">
        <f>ROUND(W48+V49-U49,2)</f>
      </c>
      <c r="X49" s="14">
        <f>ROUND(BF49+MIN(Z48+Y49-BF49,MAX(0,$CC49-BT49)),2)</f>
      </c>
      <c r="Y49" s="14">
        <f>ROUND(ROUND(Z48*100,0)*ROUND(Y$3*100000,0)/1200000,0)/100</f>
      </c>
      <c r="Z49" s="14">
        <f>ROUND(Z48+Y49-X49,2)</f>
      </c>
      <c r="AA49" s="14">
        <f>ROUND(BG49+MIN(AC48+AB49-BG49,MAX(0,$CC49-BU49)),2)</f>
      </c>
      <c r="AB49" s="14">
        <f>ROUND(ROUND(AC48*100,0)*ROUND(AB$3*100000,0)/1200000,0)/100</f>
      </c>
      <c r="AC49" s="14">
        <f>ROUND(AC48+AB49-AA49,2)</f>
      </c>
      <c r="AD49" s="14">
        <f>ROUND(BH49+MIN(AF48+AE49-BH49,MAX(0,$CC49-BV49)),2)</f>
      </c>
      <c r="AE49" s="14">
        <f>ROUND(ROUND(AF48*100,0)*ROUND(AE$3*100000,0)/1200000,0)/100</f>
      </c>
      <c r="AF49" s="14">
        <f>ROUND(AF48+AE49-AD49,2)</f>
      </c>
      <c r="AG49" s="14">
        <f>ROUND(BI49+MIN(AI48+AH49-BI49,MAX(0,$CC49-BW49)),2)</f>
      </c>
      <c r="AH49" s="14">
        <f>ROUND(ROUND(AI48*100,0)*ROUND(AH$3*100000,0)/1200000,0)/100</f>
      </c>
      <c r="AI49" s="14">
        <f>ROUND(AI48+AH49-AG49,2)</f>
      </c>
      <c r="AJ49" s="14">
        <f>ROUND(BJ49+MIN(AL48+AK49-BJ49,MAX(0,$CC49-BX49)),2)</f>
      </c>
      <c r="AK49" s="14">
        <f>ROUND(ROUND(AL48*100,0)*ROUND(AK$3*100000,0)/1200000,0)/100</f>
      </c>
      <c r="AL49" s="14">
        <f>ROUND(AL48+AK49-AJ49,2)</f>
      </c>
      <c r="AM49" s="14">
        <f>ROUND(BK49+MIN(AO48+AN49-BK49,MAX(0,$CC49-BY49)),2)</f>
      </c>
      <c r="AN49" s="14">
        <f>ROUND(ROUND(AO48*100,0)*ROUND(AN$3*100000,0)/1200000,0)/100</f>
      </c>
      <c r="AO49" s="14">
        <f>ROUND(AO48+AN49-AM49,2)</f>
      </c>
      <c r="AP49" s="14">
        <f>ROUND(BL49+MIN(AR48+AQ49-BL49,MAX(0,$CC49-BZ49)),2)</f>
      </c>
      <c r="AQ49" s="14">
        <f>ROUND(ROUND(AR48*100,0)*ROUND(AQ$3*100000,0)/1200000,0)/100</f>
      </c>
      <c r="AR49" s="14">
        <f>ROUND(AR48+AQ49-AP49,2)</f>
      </c>
      <c r="AS49" s="14">
        <f>ROUND(BM49+MIN(AU48+AT49-BM49,MAX(0,$CC49-CA49)),2)</f>
      </c>
      <c r="AT49" s="14">
        <f>ROUND(ROUND(AU48*100,0)*ROUND(AT$3*100000,0)/1200000,0)/100</f>
      </c>
      <c r="AU49" s="14">
        <f>ROUND(AU48+AT49-AS49,2)</f>
      </c>
      <c r="AV49" s="11">
        <f>SUMIF($C$4:$AU$4,"Payment",C49:AU49)</f>
      </c>
      <c r="AW49" s="11">
        <f>SUMIF($C$4:$AU$4,"Interest",C49:AU49)</f>
      </c>
      <c r="AX49" s="11">
        <f>ROUND(SUMIF($C$4:$AU$4,"Balance",C49:AU49),2)</f>
      </c>
      <c r="AY49">
        <f>MIN(E48+D49,C$3)</f>
      </c>
      <c r="AZ49">
        <f>MIN(H48+G49,F$3)</f>
      </c>
      <c r="BA49">
        <f>MIN(K48+J49,I$3)</f>
      </c>
      <c r="BB49">
        <f>MIN(N48+M49,L$3)</f>
      </c>
      <c r="BC49">
        <f>MIN(Q48+P49,O$3)</f>
      </c>
      <c r="BD49">
        <f>MIN(T48+S49,R$3)</f>
      </c>
      <c r="BE49">
        <f>MIN(W48+V49,U$3)</f>
      </c>
      <c r="BF49">
        <f>MIN(Z48+Y49,X$3)</f>
      </c>
      <c r="BG49">
        <f>MIN(AC48+AB49,AA$3)</f>
      </c>
      <c r="BH49">
        <f>MIN(AF48+AE49,AD$3)</f>
      </c>
      <c r="BI49">
        <f>MIN(AI48+AH49,AG$3)</f>
      </c>
      <c r="BJ49">
        <f>MIN(AL48+AK49,AJ$3)</f>
      </c>
      <c r="BK49">
        <f>MIN(AO48+AN49,AM$3)</f>
      </c>
      <c r="BL49">
        <f>MIN(AR48+AQ49,AP$3)</f>
      </c>
      <c r="BM49">
        <f>MIN(AU48+AT49,AS$3)</f>
      </c>
      <c r="BN49">
        <f>E48+D49-AY49</f>
      </c>
      <c r="BO49">
        <f>BN49+H48+G49-AZ49</f>
      </c>
      <c r="BP49">
        <f>BO49+K48+J49-BA49</f>
      </c>
      <c r="BQ49">
        <f>BP49+N48+M49-BB49</f>
      </c>
      <c r="BR49">
        <f>BQ49+Q48+P49-BC49</f>
      </c>
      <c r="BS49">
        <f>BR49+T48+S49-BD49</f>
      </c>
      <c r="BT49">
        <f>BS49+W48+V49-BE49</f>
      </c>
      <c r="BU49">
        <f>BT49+Z48+Y49-BF49</f>
      </c>
      <c r="BV49">
        <f>BU49+AC48+AB49-BG49</f>
      </c>
      <c r="BW49">
        <f>BV49+AF48+AE49-BH49</f>
      </c>
      <c r="BX49">
        <f>BW49+AI48+AH49-BI49</f>
      </c>
      <c r="BY49">
        <f>BX49+AL48+AK49-BJ49</f>
      </c>
      <c r="BZ49">
        <f>BY49+AO48+AN49-BK49</f>
      </c>
      <c r="CA49">
        <f>BZ49+AR48+AQ49-BL49</f>
      </c>
      <c r="CB49">
        <f>CA49+AU48+AT49-BM49</f>
      </c>
      <c r="CC49">
        <f>MAX(0,Plan!$B$6-SUM(AY49:BM49))</f>
      </c>
    </row>
    <row r="50" spans="1:81" x14ac:dyDescent="0.25">
      <c r="A50">
        <v>45</v>
      </c>
      <c r="B50" s="22">
        <f>EDATE(Plan!$B$5,A50-1)</f>
      </c>
      <c r="C50" s="14">
        <f>ROUND(AY50+MIN(E49+D50-AY50,$CC50),2)</f>
      </c>
      <c r="D50" s="14">
        <f>ROUND(ROUND(E49*100,0)*ROUND(D$3*100000,0)/1200000,0)/100</f>
      </c>
      <c r="E50" s="14">
        <f>ROUND(E49+D50-C50,2)</f>
      </c>
      <c r="F50" s="14">
        <f>ROUND(AZ50+MIN(H49+G50-AZ50,MAX(0,$CC50-BN50)),2)</f>
      </c>
      <c r="G50" s="14">
        <f>ROUND(ROUND(H49*100,0)*ROUND(G$3*100000,0)/1200000,0)/100</f>
      </c>
      <c r="H50" s="14">
        <f>ROUND(H49+G50-F50,2)</f>
      </c>
      <c r="I50" s="14">
        <f>ROUND(BA50+MIN(K49+J50-BA50,MAX(0,$CC50-BO50)),2)</f>
      </c>
      <c r="J50" s="14">
        <f>ROUND(ROUND(K49*100,0)*ROUND(J$3*100000,0)/1200000,0)/100</f>
      </c>
      <c r="K50" s="14">
        <f>ROUND(K49+J50-I50,2)</f>
      </c>
      <c r="L50" s="14">
        <f>ROUND(BB50+MIN(N49+M50-BB50,MAX(0,$CC50-BP50)),2)</f>
      </c>
      <c r="M50" s="14">
        <f>ROUND(ROUND(N49*100,0)*ROUND(M$3*100000,0)/1200000,0)/100</f>
      </c>
      <c r="N50" s="14">
        <f>ROUND(N49+M50-L50,2)</f>
      </c>
      <c r="O50" s="14">
        <f>ROUND(BC50+MIN(Q49+P50-BC50,MAX(0,$CC50-BQ50)),2)</f>
      </c>
      <c r="P50" s="14">
        <f>ROUND(ROUND(Q49*100,0)*ROUND(P$3*100000,0)/1200000,0)/100</f>
      </c>
      <c r="Q50" s="14">
        <f>ROUND(Q49+P50-O50,2)</f>
      </c>
      <c r="R50" s="14">
        <f>ROUND(BD50+MIN(T49+S50-BD50,MAX(0,$CC50-BR50)),2)</f>
      </c>
      <c r="S50" s="14">
        <f>ROUND(ROUND(T49*100,0)*ROUND(S$3*100000,0)/1200000,0)/100</f>
      </c>
      <c r="T50" s="14">
        <f>ROUND(T49+S50-R50,2)</f>
      </c>
      <c r="U50" s="14">
        <f>ROUND(BE50+MIN(W49+V50-BE50,MAX(0,$CC50-BS50)),2)</f>
      </c>
      <c r="V50" s="14">
        <f>ROUND(ROUND(W49*100,0)*ROUND(V$3*100000,0)/1200000,0)/100</f>
      </c>
      <c r="W50" s="14">
        <f>ROUND(W49+V50-U50,2)</f>
      </c>
      <c r="X50" s="14">
        <f>ROUND(BF50+MIN(Z49+Y50-BF50,MAX(0,$CC50-BT50)),2)</f>
      </c>
      <c r="Y50" s="14">
        <f>ROUND(ROUND(Z49*100,0)*ROUND(Y$3*100000,0)/1200000,0)/100</f>
      </c>
      <c r="Z50" s="14">
        <f>ROUND(Z49+Y50-X50,2)</f>
      </c>
      <c r="AA50" s="14">
        <f>ROUND(BG50+MIN(AC49+AB50-BG50,MAX(0,$CC50-BU50)),2)</f>
      </c>
      <c r="AB50" s="14">
        <f>ROUND(ROUND(AC49*100,0)*ROUND(AB$3*100000,0)/1200000,0)/100</f>
      </c>
      <c r="AC50" s="14">
        <f>ROUND(AC49+AB50-AA50,2)</f>
      </c>
      <c r="AD50" s="14">
        <f>ROUND(BH50+MIN(AF49+AE50-BH50,MAX(0,$CC50-BV50)),2)</f>
      </c>
      <c r="AE50" s="14">
        <f>ROUND(ROUND(AF49*100,0)*ROUND(AE$3*100000,0)/1200000,0)/100</f>
      </c>
      <c r="AF50" s="14">
        <f>ROUND(AF49+AE50-AD50,2)</f>
      </c>
      <c r="AG50" s="14">
        <f>ROUND(BI50+MIN(AI49+AH50-BI50,MAX(0,$CC50-BW50)),2)</f>
      </c>
      <c r="AH50" s="14">
        <f>ROUND(ROUND(AI49*100,0)*ROUND(AH$3*100000,0)/1200000,0)/100</f>
      </c>
      <c r="AI50" s="14">
        <f>ROUND(AI49+AH50-AG50,2)</f>
      </c>
      <c r="AJ50" s="14">
        <f>ROUND(BJ50+MIN(AL49+AK50-BJ50,MAX(0,$CC50-BX50)),2)</f>
      </c>
      <c r="AK50" s="14">
        <f>ROUND(ROUND(AL49*100,0)*ROUND(AK$3*100000,0)/1200000,0)/100</f>
      </c>
      <c r="AL50" s="14">
        <f>ROUND(AL49+AK50-AJ50,2)</f>
      </c>
      <c r="AM50" s="14">
        <f>ROUND(BK50+MIN(AO49+AN50-BK50,MAX(0,$CC50-BY50)),2)</f>
      </c>
      <c r="AN50" s="14">
        <f>ROUND(ROUND(AO49*100,0)*ROUND(AN$3*100000,0)/1200000,0)/100</f>
      </c>
      <c r="AO50" s="14">
        <f>ROUND(AO49+AN50-AM50,2)</f>
      </c>
      <c r="AP50" s="14">
        <f>ROUND(BL50+MIN(AR49+AQ50-BL50,MAX(0,$CC50-BZ50)),2)</f>
      </c>
      <c r="AQ50" s="14">
        <f>ROUND(ROUND(AR49*100,0)*ROUND(AQ$3*100000,0)/1200000,0)/100</f>
      </c>
      <c r="AR50" s="14">
        <f>ROUND(AR49+AQ50-AP50,2)</f>
      </c>
      <c r="AS50" s="14">
        <f>ROUND(BM50+MIN(AU49+AT50-BM50,MAX(0,$CC50-CA50)),2)</f>
      </c>
      <c r="AT50" s="14">
        <f>ROUND(ROUND(AU49*100,0)*ROUND(AT$3*100000,0)/1200000,0)/100</f>
      </c>
      <c r="AU50" s="14">
        <f>ROUND(AU49+AT50-AS50,2)</f>
      </c>
      <c r="AV50" s="11">
        <f>SUMIF($C$4:$AU$4,"Payment",C50:AU50)</f>
      </c>
      <c r="AW50" s="11">
        <f>SUMIF($C$4:$AU$4,"Interest",C50:AU50)</f>
      </c>
      <c r="AX50" s="11">
        <f>ROUND(SUMIF($C$4:$AU$4,"Balance",C50:AU50),2)</f>
      </c>
      <c r="AY50">
        <f>MIN(E49+D50,C$3)</f>
      </c>
      <c r="AZ50">
        <f>MIN(H49+G50,F$3)</f>
      </c>
      <c r="BA50">
        <f>MIN(K49+J50,I$3)</f>
      </c>
      <c r="BB50">
        <f>MIN(N49+M50,L$3)</f>
      </c>
      <c r="BC50">
        <f>MIN(Q49+P50,O$3)</f>
      </c>
      <c r="BD50">
        <f>MIN(T49+S50,R$3)</f>
      </c>
      <c r="BE50">
        <f>MIN(W49+V50,U$3)</f>
      </c>
      <c r="BF50">
        <f>MIN(Z49+Y50,X$3)</f>
      </c>
      <c r="BG50">
        <f>MIN(AC49+AB50,AA$3)</f>
      </c>
      <c r="BH50">
        <f>MIN(AF49+AE50,AD$3)</f>
      </c>
      <c r="BI50">
        <f>MIN(AI49+AH50,AG$3)</f>
      </c>
      <c r="BJ50">
        <f>MIN(AL49+AK50,AJ$3)</f>
      </c>
      <c r="BK50">
        <f>MIN(AO49+AN50,AM$3)</f>
      </c>
      <c r="BL50">
        <f>MIN(AR49+AQ50,AP$3)</f>
      </c>
      <c r="BM50">
        <f>MIN(AU49+AT50,AS$3)</f>
      </c>
      <c r="BN50">
        <f>E49+D50-AY50</f>
      </c>
      <c r="BO50">
        <f>BN50+H49+G50-AZ50</f>
      </c>
      <c r="BP50">
        <f>BO50+K49+J50-BA50</f>
      </c>
      <c r="BQ50">
        <f>BP50+N49+M50-BB50</f>
      </c>
      <c r="BR50">
        <f>BQ50+Q49+P50-BC50</f>
      </c>
      <c r="BS50">
        <f>BR50+T49+S50-BD50</f>
      </c>
      <c r="BT50">
        <f>BS50+W49+V50-BE50</f>
      </c>
      <c r="BU50">
        <f>BT50+Z49+Y50-BF50</f>
      </c>
      <c r="BV50">
        <f>BU50+AC49+AB50-BG50</f>
      </c>
      <c r="BW50">
        <f>BV50+AF49+AE50-BH50</f>
      </c>
      <c r="BX50">
        <f>BW50+AI49+AH50-BI50</f>
      </c>
      <c r="BY50">
        <f>BX50+AL49+AK50-BJ50</f>
      </c>
      <c r="BZ50">
        <f>BY50+AO49+AN50-BK50</f>
      </c>
      <c r="CA50">
        <f>BZ50+AR49+AQ50-BL50</f>
      </c>
      <c r="CB50">
        <f>CA50+AU49+AT50-BM50</f>
      </c>
      <c r="CC50">
        <f>MAX(0,Plan!$B$6-SUM(AY50:BM50))</f>
      </c>
    </row>
    <row r="51" spans="1:81" x14ac:dyDescent="0.25">
      <c r="A51">
        <v>46</v>
      </c>
      <c r="B51" s="22">
        <f>EDATE(Plan!$B$5,A51-1)</f>
      </c>
      <c r="C51" s="14">
        <f>ROUND(AY51+MIN(E50+D51-AY51,$CC51),2)</f>
      </c>
      <c r="D51" s="14">
        <f>ROUND(ROUND(E50*100,0)*ROUND(D$3*100000,0)/1200000,0)/100</f>
      </c>
      <c r="E51" s="14">
        <f>ROUND(E50+D51-C51,2)</f>
      </c>
      <c r="F51" s="14">
        <f>ROUND(AZ51+MIN(H50+G51-AZ51,MAX(0,$CC51-BN51)),2)</f>
      </c>
      <c r="G51" s="14">
        <f>ROUND(ROUND(H50*100,0)*ROUND(G$3*100000,0)/1200000,0)/100</f>
      </c>
      <c r="H51" s="14">
        <f>ROUND(H50+G51-F51,2)</f>
      </c>
      <c r="I51" s="14">
        <f>ROUND(BA51+MIN(K50+J51-BA51,MAX(0,$CC51-BO51)),2)</f>
      </c>
      <c r="J51" s="14">
        <f>ROUND(ROUND(K50*100,0)*ROUND(J$3*100000,0)/1200000,0)/100</f>
      </c>
      <c r="K51" s="14">
        <f>ROUND(K50+J51-I51,2)</f>
      </c>
      <c r="L51" s="14">
        <f>ROUND(BB51+MIN(N50+M51-BB51,MAX(0,$CC51-BP51)),2)</f>
      </c>
      <c r="M51" s="14">
        <f>ROUND(ROUND(N50*100,0)*ROUND(M$3*100000,0)/1200000,0)/100</f>
      </c>
      <c r="N51" s="14">
        <f>ROUND(N50+M51-L51,2)</f>
      </c>
      <c r="O51" s="14">
        <f>ROUND(BC51+MIN(Q50+P51-BC51,MAX(0,$CC51-BQ51)),2)</f>
      </c>
      <c r="P51" s="14">
        <f>ROUND(ROUND(Q50*100,0)*ROUND(P$3*100000,0)/1200000,0)/100</f>
      </c>
      <c r="Q51" s="14">
        <f>ROUND(Q50+P51-O51,2)</f>
      </c>
      <c r="R51" s="14">
        <f>ROUND(BD51+MIN(T50+S51-BD51,MAX(0,$CC51-BR51)),2)</f>
      </c>
      <c r="S51" s="14">
        <f>ROUND(ROUND(T50*100,0)*ROUND(S$3*100000,0)/1200000,0)/100</f>
      </c>
      <c r="T51" s="14">
        <f>ROUND(T50+S51-R51,2)</f>
      </c>
      <c r="U51" s="14">
        <f>ROUND(BE51+MIN(W50+V51-BE51,MAX(0,$CC51-BS51)),2)</f>
      </c>
      <c r="V51" s="14">
        <f>ROUND(ROUND(W50*100,0)*ROUND(V$3*100000,0)/1200000,0)/100</f>
      </c>
      <c r="W51" s="14">
        <f>ROUND(W50+V51-U51,2)</f>
      </c>
      <c r="X51" s="14">
        <f>ROUND(BF51+MIN(Z50+Y51-BF51,MAX(0,$CC51-BT51)),2)</f>
      </c>
      <c r="Y51" s="14">
        <f>ROUND(ROUND(Z50*100,0)*ROUND(Y$3*100000,0)/1200000,0)/100</f>
      </c>
      <c r="Z51" s="14">
        <f>ROUND(Z50+Y51-X51,2)</f>
      </c>
      <c r="AA51" s="14">
        <f>ROUND(BG51+MIN(AC50+AB51-BG51,MAX(0,$CC51-BU51)),2)</f>
      </c>
      <c r="AB51" s="14">
        <f>ROUND(ROUND(AC50*100,0)*ROUND(AB$3*100000,0)/1200000,0)/100</f>
      </c>
      <c r="AC51" s="14">
        <f>ROUND(AC50+AB51-AA51,2)</f>
      </c>
      <c r="AD51" s="14">
        <f>ROUND(BH51+MIN(AF50+AE51-BH51,MAX(0,$CC51-BV51)),2)</f>
      </c>
      <c r="AE51" s="14">
        <f>ROUND(ROUND(AF50*100,0)*ROUND(AE$3*100000,0)/1200000,0)/100</f>
      </c>
      <c r="AF51" s="14">
        <f>ROUND(AF50+AE51-AD51,2)</f>
      </c>
      <c r="AG51" s="14">
        <f>ROUND(BI51+MIN(AI50+AH51-BI51,MAX(0,$CC51-BW51)),2)</f>
      </c>
      <c r="AH51" s="14">
        <f>ROUND(ROUND(AI50*100,0)*ROUND(AH$3*100000,0)/1200000,0)/100</f>
      </c>
      <c r="AI51" s="14">
        <f>ROUND(AI50+AH51-AG51,2)</f>
      </c>
      <c r="AJ51" s="14">
        <f>ROUND(BJ51+MIN(AL50+AK51-BJ51,MAX(0,$CC51-BX51)),2)</f>
      </c>
      <c r="AK51" s="14">
        <f>ROUND(ROUND(AL50*100,0)*ROUND(AK$3*100000,0)/1200000,0)/100</f>
      </c>
      <c r="AL51" s="14">
        <f>ROUND(AL50+AK51-AJ51,2)</f>
      </c>
      <c r="AM51" s="14">
        <f>ROUND(BK51+MIN(AO50+AN51-BK51,MAX(0,$CC51-BY51)),2)</f>
      </c>
      <c r="AN51" s="14">
        <f>ROUND(ROUND(AO50*100,0)*ROUND(AN$3*100000,0)/1200000,0)/100</f>
      </c>
      <c r="AO51" s="14">
        <f>ROUND(AO50+AN51-AM51,2)</f>
      </c>
      <c r="AP51" s="14">
        <f>ROUND(BL51+MIN(AR50+AQ51-BL51,MAX(0,$CC51-BZ51)),2)</f>
      </c>
      <c r="AQ51" s="14">
        <f>ROUND(ROUND(AR50*100,0)*ROUND(AQ$3*100000,0)/1200000,0)/100</f>
      </c>
      <c r="AR51" s="14">
        <f>ROUND(AR50+AQ51-AP51,2)</f>
      </c>
      <c r="AS51" s="14">
        <f>ROUND(BM51+MIN(AU50+AT51-BM51,MAX(0,$CC51-CA51)),2)</f>
      </c>
      <c r="AT51" s="14">
        <f>ROUND(ROUND(AU50*100,0)*ROUND(AT$3*100000,0)/1200000,0)/100</f>
      </c>
      <c r="AU51" s="14">
        <f>ROUND(AU50+AT51-AS51,2)</f>
      </c>
      <c r="AV51" s="11">
        <f>SUMIF($C$4:$AU$4,"Payment",C51:AU51)</f>
      </c>
      <c r="AW51" s="11">
        <f>SUMIF($C$4:$AU$4,"Interest",C51:AU51)</f>
      </c>
      <c r="AX51" s="11">
        <f>ROUND(SUMIF($C$4:$AU$4,"Balance",C51:AU51),2)</f>
      </c>
      <c r="AY51">
        <f>MIN(E50+D51,C$3)</f>
      </c>
      <c r="AZ51">
        <f>MIN(H50+G51,F$3)</f>
      </c>
      <c r="BA51">
        <f>MIN(K50+J51,I$3)</f>
      </c>
      <c r="BB51">
        <f>MIN(N50+M51,L$3)</f>
      </c>
      <c r="BC51">
        <f>MIN(Q50+P51,O$3)</f>
      </c>
      <c r="BD51">
        <f>MIN(T50+S51,R$3)</f>
      </c>
      <c r="BE51">
        <f>MIN(W50+V51,U$3)</f>
      </c>
      <c r="BF51">
        <f>MIN(Z50+Y51,X$3)</f>
      </c>
      <c r="BG51">
        <f>MIN(AC50+AB51,AA$3)</f>
      </c>
      <c r="BH51">
        <f>MIN(AF50+AE51,AD$3)</f>
      </c>
      <c r="BI51">
        <f>MIN(AI50+AH51,AG$3)</f>
      </c>
      <c r="BJ51">
        <f>MIN(AL50+AK51,AJ$3)</f>
      </c>
      <c r="BK51">
        <f>MIN(AO50+AN51,AM$3)</f>
      </c>
      <c r="BL51">
        <f>MIN(AR50+AQ51,AP$3)</f>
      </c>
      <c r="BM51">
        <f>MIN(AU50+AT51,AS$3)</f>
      </c>
      <c r="BN51">
        <f>E50+D51-AY51</f>
      </c>
      <c r="BO51">
        <f>BN51+H50+G51-AZ51</f>
      </c>
      <c r="BP51">
        <f>BO51+K50+J51-BA51</f>
      </c>
      <c r="BQ51">
        <f>BP51+N50+M51-BB51</f>
      </c>
      <c r="BR51">
        <f>BQ51+Q50+P51-BC51</f>
      </c>
      <c r="BS51">
        <f>BR51+T50+S51-BD51</f>
      </c>
      <c r="BT51">
        <f>BS51+W50+V51-BE51</f>
      </c>
      <c r="BU51">
        <f>BT51+Z50+Y51-BF51</f>
      </c>
      <c r="BV51">
        <f>BU51+AC50+AB51-BG51</f>
      </c>
      <c r="BW51">
        <f>BV51+AF50+AE51-BH51</f>
      </c>
      <c r="BX51">
        <f>BW51+AI50+AH51-BI51</f>
      </c>
      <c r="BY51">
        <f>BX51+AL50+AK51-BJ51</f>
      </c>
      <c r="BZ51">
        <f>BY51+AO50+AN51-BK51</f>
      </c>
      <c r="CA51">
        <f>BZ51+AR50+AQ51-BL51</f>
      </c>
      <c r="CB51">
        <f>CA51+AU50+AT51-BM51</f>
      </c>
      <c r="CC51">
        <f>MAX(0,Plan!$B$6-SUM(AY51:BM51))</f>
      </c>
    </row>
    <row r="52" spans="1:81" x14ac:dyDescent="0.25">
      <c r="A52">
        <v>47</v>
      </c>
      <c r="B52" s="22">
        <f>EDATE(Plan!$B$5,A52-1)</f>
      </c>
      <c r="C52" s="14">
        <f>ROUND(AY52+MIN(E51+D52-AY52,$CC52),2)</f>
      </c>
      <c r="D52" s="14">
        <f>ROUND(ROUND(E51*100,0)*ROUND(D$3*100000,0)/1200000,0)/100</f>
      </c>
      <c r="E52" s="14">
        <f>ROUND(E51+D52-C52,2)</f>
      </c>
      <c r="F52" s="14">
        <f>ROUND(AZ52+MIN(H51+G52-AZ52,MAX(0,$CC52-BN52)),2)</f>
      </c>
      <c r="G52" s="14">
        <f>ROUND(ROUND(H51*100,0)*ROUND(G$3*100000,0)/1200000,0)/100</f>
      </c>
      <c r="H52" s="14">
        <f>ROUND(H51+G52-F52,2)</f>
      </c>
      <c r="I52" s="14">
        <f>ROUND(BA52+MIN(K51+J52-BA52,MAX(0,$CC52-BO52)),2)</f>
      </c>
      <c r="J52" s="14">
        <f>ROUND(ROUND(K51*100,0)*ROUND(J$3*100000,0)/1200000,0)/100</f>
      </c>
      <c r="K52" s="14">
        <f>ROUND(K51+J52-I52,2)</f>
      </c>
      <c r="L52" s="14">
        <f>ROUND(BB52+MIN(N51+M52-BB52,MAX(0,$CC52-BP52)),2)</f>
      </c>
      <c r="M52" s="14">
        <f>ROUND(ROUND(N51*100,0)*ROUND(M$3*100000,0)/1200000,0)/100</f>
      </c>
      <c r="N52" s="14">
        <f>ROUND(N51+M52-L52,2)</f>
      </c>
      <c r="O52" s="14">
        <f>ROUND(BC52+MIN(Q51+P52-BC52,MAX(0,$CC52-BQ52)),2)</f>
      </c>
      <c r="P52" s="14">
        <f>ROUND(ROUND(Q51*100,0)*ROUND(P$3*100000,0)/1200000,0)/100</f>
      </c>
      <c r="Q52" s="14">
        <f>ROUND(Q51+P52-O52,2)</f>
      </c>
      <c r="R52" s="14">
        <f>ROUND(BD52+MIN(T51+S52-BD52,MAX(0,$CC52-BR52)),2)</f>
      </c>
      <c r="S52" s="14">
        <f>ROUND(ROUND(T51*100,0)*ROUND(S$3*100000,0)/1200000,0)/100</f>
      </c>
      <c r="T52" s="14">
        <f>ROUND(T51+S52-R52,2)</f>
      </c>
      <c r="U52" s="14">
        <f>ROUND(BE52+MIN(W51+V52-BE52,MAX(0,$CC52-BS52)),2)</f>
      </c>
      <c r="V52" s="14">
        <f>ROUND(ROUND(W51*100,0)*ROUND(V$3*100000,0)/1200000,0)/100</f>
      </c>
      <c r="W52" s="14">
        <f>ROUND(W51+V52-U52,2)</f>
      </c>
      <c r="X52" s="14">
        <f>ROUND(BF52+MIN(Z51+Y52-BF52,MAX(0,$CC52-BT52)),2)</f>
      </c>
      <c r="Y52" s="14">
        <f>ROUND(ROUND(Z51*100,0)*ROUND(Y$3*100000,0)/1200000,0)/100</f>
      </c>
      <c r="Z52" s="14">
        <f>ROUND(Z51+Y52-X52,2)</f>
      </c>
      <c r="AA52" s="14">
        <f>ROUND(BG52+MIN(AC51+AB52-BG52,MAX(0,$CC52-BU52)),2)</f>
      </c>
      <c r="AB52" s="14">
        <f>ROUND(ROUND(AC51*100,0)*ROUND(AB$3*100000,0)/1200000,0)/100</f>
      </c>
      <c r="AC52" s="14">
        <f>ROUND(AC51+AB52-AA52,2)</f>
      </c>
      <c r="AD52" s="14">
        <f>ROUND(BH52+MIN(AF51+AE52-BH52,MAX(0,$CC52-BV52)),2)</f>
      </c>
      <c r="AE52" s="14">
        <f>ROUND(ROUND(AF51*100,0)*ROUND(AE$3*100000,0)/1200000,0)/100</f>
      </c>
      <c r="AF52" s="14">
        <f>ROUND(AF51+AE52-AD52,2)</f>
      </c>
      <c r="AG52" s="14">
        <f>ROUND(BI52+MIN(AI51+AH52-BI52,MAX(0,$CC52-BW52)),2)</f>
      </c>
      <c r="AH52" s="14">
        <f>ROUND(ROUND(AI51*100,0)*ROUND(AH$3*100000,0)/1200000,0)/100</f>
      </c>
      <c r="AI52" s="14">
        <f>ROUND(AI51+AH52-AG52,2)</f>
      </c>
      <c r="AJ52" s="14">
        <f>ROUND(BJ52+MIN(AL51+AK52-BJ52,MAX(0,$CC52-BX52)),2)</f>
      </c>
      <c r="AK52" s="14">
        <f>ROUND(ROUND(AL51*100,0)*ROUND(AK$3*100000,0)/1200000,0)/100</f>
      </c>
      <c r="AL52" s="14">
        <f>ROUND(AL51+AK52-AJ52,2)</f>
      </c>
      <c r="AM52" s="14">
        <f>ROUND(BK52+MIN(AO51+AN52-BK52,MAX(0,$CC52-BY52)),2)</f>
      </c>
      <c r="AN52" s="14">
        <f>ROUND(ROUND(AO51*100,0)*ROUND(AN$3*100000,0)/1200000,0)/100</f>
      </c>
      <c r="AO52" s="14">
        <f>ROUND(AO51+AN52-AM52,2)</f>
      </c>
      <c r="AP52" s="14">
        <f>ROUND(BL52+MIN(AR51+AQ52-BL52,MAX(0,$CC52-BZ52)),2)</f>
      </c>
      <c r="AQ52" s="14">
        <f>ROUND(ROUND(AR51*100,0)*ROUND(AQ$3*100000,0)/1200000,0)/100</f>
      </c>
      <c r="AR52" s="14">
        <f>ROUND(AR51+AQ52-AP52,2)</f>
      </c>
      <c r="AS52" s="14">
        <f>ROUND(BM52+MIN(AU51+AT52-BM52,MAX(0,$CC52-CA52)),2)</f>
      </c>
      <c r="AT52" s="14">
        <f>ROUND(ROUND(AU51*100,0)*ROUND(AT$3*100000,0)/1200000,0)/100</f>
      </c>
      <c r="AU52" s="14">
        <f>ROUND(AU51+AT52-AS52,2)</f>
      </c>
      <c r="AV52" s="11">
        <f>SUMIF($C$4:$AU$4,"Payment",C52:AU52)</f>
      </c>
      <c r="AW52" s="11">
        <f>SUMIF($C$4:$AU$4,"Interest",C52:AU52)</f>
      </c>
      <c r="AX52" s="11">
        <f>ROUND(SUMIF($C$4:$AU$4,"Balance",C52:AU52),2)</f>
      </c>
      <c r="AY52">
        <f>MIN(E51+D52,C$3)</f>
      </c>
      <c r="AZ52">
        <f>MIN(H51+G52,F$3)</f>
      </c>
      <c r="BA52">
        <f>MIN(K51+J52,I$3)</f>
      </c>
      <c r="BB52">
        <f>MIN(N51+M52,L$3)</f>
      </c>
      <c r="BC52">
        <f>MIN(Q51+P52,O$3)</f>
      </c>
      <c r="BD52">
        <f>MIN(T51+S52,R$3)</f>
      </c>
      <c r="BE52">
        <f>MIN(W51+V52,U$3)</f>
      </c>
      <c r="BF52">
        <f>MIN(Z51+Y52,X$3)</f>
      </c>
      <c r="BG52">
        <f>MIN(AC51+AB52,AA$3)</f>
      </c>
      <c r="BH52">
        <f>MIN(AF51+AE52,AD$3)</f>
      </c>
      <c r="BI52">
        <f>MIN(AI51+AH52,AG$3)</f>
      </c>
      <c r="BJ52">
        <f>MIN(AL51+AK52,AJ$3)</f>
      </c>
      <c r="BK52">
        <f>MIN(AO51+AN52,AM$3)</f>
      </c>
      <c r="BL52">
        <f>MIN(AR51+AQ52,AP$3)</f>
      </c>
      <c r="BM52">
        <f>MIN(AU51+AT52,AS$3)</f>
      </c>
      <c r="BN52">
        <f>E51+D52-AY52</f>
      </c>
      <c r="BO52">
        <f>BN52+H51+G52-AZ52</f>
      </c>
      <c r="BP52">
        <f>BO52+K51+J52-BA52</f>
      </c>
      <c r="BQ52">
        <f>BP52+N51+M52-BB52</f>
      </c>
      <c r="BR52">
        <f>BQ52+Q51+P52-BC52</f>
      </c>
      <c r="BS52">
        <f>BR52+T51+S52-BD52</f>
      </c>
      <c r="BT52">
        <f>BS52+W51+V52-BE52</f>
      </c>
      <c r="BU52">
        <f>BT52+Z51+Y52-BF52</f>
      </c>
      <c r="BV52">
        <f>BU52+AC51+AB52-BG52</f>
      </c>
      <c r="BW52">
        <f>BV52+AF51+AE52-BH52</f>
      </c>
      <c r="BX52">
        <f>BW52+AI51+AH52-BI52</f>
      </c>
      <c r="BY52">
        <f>BX52+AL51+AK52-BJ52</f>
      </c>
      <c r="BZ52">
        <f>BY52+AO51+AN52-BK52</f>
      </c>
      <c r="CA52">
        <f>BZ52+AR51+AQ52-BL52</f>
      </c>
      <c r="CB52">
        <f>CA52+AU51+AT52-BM52</f>
      </c>
      <c r="CC52">
        <f>MAX(0,Plan!$B$6-SUM(AY52:BM52))</f>
      </c>
    </row>
    <row r="53" spans="1:81" x14ac:dyDescent="0.25">
      <c r="A53">
        <v>48</v>
      </c>
      <c r="B53" s="22">
        <f>EDATE(Plan!$B$5,A53-1)</f>
      </c>
      <c r="C53" s="14">
        <f>ROUND(AY53+MIN(E52+D53-AY53,$CC53),2)</f>
      </c>
      <c r="D53" s="14">
        <f>ROUND(ROUND(E52*100,0)*ROUND(D$3*100000,0)/1200000,0)/100</f>
      </c>
      <c r="E53" s="14">
        <f>ROUND(E52+D53-C53,2)</f>
      </c>
      <c r="F53" s="14">
        <f>ROUND(AZ53+MIN(H52+G53-AZ53,MAX(0,$CC53-BN53)),2)</f>
      </c>
      <c r="G53" s="14">
        <f>ROUND(ROUND(H52*100,0)*ROUND(G$3*100000,0)/1200000,0)/100</f>
      </c>
      <c r="H53" s="14">
        <f>ROUND(H52+G53-F53,2)</f>
      </c>
      <c r="I53" s="14">
        <f>ROUND(BA53+MIN(K52+J53-BA53,MAX(0,$CC53-BO53)),2)</f>
      </c>
      <c r="J53" s="14">
        <f>ROUND(ROUND(K52*100,0)*ROUND(J$3*100000,0)/1200000,0)/100</f>
      </c>
      <c r="K53" s="14">
        <f>ROUND(K52+J53-I53,2)</f>
      </c>
      <c r="L53" s="14">
        <f>ROUND(BB53+MIN(N52+M53-BB53,MAX(0,$CC53-BP53)),2)</f>
      </c>
      <c r="M53" s="14">
        <f>ROUND(ROUND(N52*100,0)*ROUND(M$3*100000,0)/1200000,0)/100</f>
      </c>
      <c r="N53" s="14">
        <f>ROUND(N52+M53-L53,2)</f>
      </c>
      <c r="O53" s="14">
        <f>ROUND(BC53+MIN(Q52+P53-BC53,MAX(0,$CC53-BQ53)),2)</f>
      </c>
      <c r="P53" s="14">
        <f>ROUND(ROUND(Q52*100,0)*ROUND(P$3*100000,0)/1200000,0)/100</f>
      </c>
      <c r="Q53" s="14">
        <f>ROUND(Q52+P53-O53,2)</f>
      </c>
      <c r="R53" s="14">
        <f>ROUND(BD53+MIN(T52+S53-BD53,MAX(0,$CC53-BR53)),2)</f>
      </c>
      <c r="S53" s="14">
        <f>ROUND(ROUND(T52*100,0)*ROUND(S$3*100000,0)/1200000,0)/100</f>
      </c>
      <c r="T53" s="14">
        <f>ROUND(T52+S53-R53,2)</f>
      </c>
      <c r="U53" s="14">
        <f>ROUND(BE53+MIN(W52+V53-BE53,MAX(0,$CC53-BS53)),2)</f>
      </c>
      <c r="V53" s="14">
        <f>ROUND(ROUND(W52*100,0)*ROUND(V$3*100000,0)/1200000,0)/100</f>
      </c>
      <c r="W53" s="14">
        <f>ROUND(W52+V53-U53,2)</f>
      </c>
      <c r="X53" s="14">
        <f>ROUND(BF53+MIN(Z52+Y53-BF53,MAX(0,$CC53-BT53)),2)</f>
      </c>
      <c r="Y53" s="14">
        <f>ROUND(ROUND(Z52*100,0)*ROUND(Y$3*100000,0)/1200000,0)/100</f>
      </c>
      <c r="Z53" s="14">
        <f>ROUND(Z52+Y53-X53,2)</f>
      </c>
      <c r="AA53" s="14">
        <f>ROUND(BG53+MIN(AC52+AB53-BG53,MAX(0,$CC53-BU53)),2)</f>
      </c>
      <c r="AB53" s="14">
        <f>ROUND(ROUND(AC52*100,0)*ROUND(AB$3*100000,0)/1200000,0)/100</f>
      </c>
      <c r="AC53" s="14">
        <f>ROUND(AC52+AB53-AA53,2)</f>
      </c>
      <c r="AD53" s="14">
        <f>ROUND(BH53+MIN(AF52+AE53-BH53,MAX(0,$CC53-BV53)),2)</f>
      </c>
      <c r="AE53" s="14">
        <f>ROUND(ROUND(AF52*100,0)*ROUND(AE$3*100000,0)/1200000,0)/100</f>
      </c>
      <c r="AF53" s="14">
        <f>ROUND(AF52+AE53-AD53,2)</f>
      </c>
      <c r="AG53" s="14">
        <f>ROUND(BI53+MIN(AI52+AH53-BI53,MAX(0,$CC53-BW53)),2)</f>
      </c>
      <c r="AH53" s="14">
        <f>ROUND(ROUND(AI52*100,0)*ROUND(AH$3*100000,0)/1200000,0)/100</f>
      </c>
      <c r="AI53" s="14">
        <f>ROUND(AI52+AH53-AG53,2)</f>
      </c>
      <c r="AJ53" s="14">
        <f>ROUND(BJ53+MIN(AL52+AK53-BJ53,MAX(0,$CC53-BX53)),2)</f>
      </c>
      <c r="AK53" s="14">
        <f>ROUND(ROUND(AL52*100,0)*ROUND(AK$3*100000,0)/1200000,0)/100</f>
      </c>
      <c r="AL53" s="14">
        <f>ROUND(AL52+AK53-AJ53,2)</f>
      </c>
      <c r="AM53" s="14">
        <f>ROUND(BK53+MIN(AO52+AN53-BK53,MAX(0,$CC53-BY53)),2)</f>
      </c>
      <c r="AN53" s="14">
        <f>ROUND(ROUND(AO52*100,0)*ROUND(AN$3*100000,0)/1200000,0)/100</f>
      </c>
      <c r="AO53" s="14">
        <f>ROUND(AO52+AN53-AM53,2)</f>
      </c>
      <c r="AP53" s="14">
        <f>ROUND(BL53+MIN(AR52+AQ53-BL53,MAX(0,$CC53-BZ53)),2)</f>
      </c>
      <c r="AQ53" s="14">
        <f>ROUND(ROUND(AR52*100,0)*ROUND(AQ$3*100000,0)/1200000,0)/100</f>
      </c>
      <c r="AR53" s="14">
        <f>ROUND(AR52+AQ53-AP53,2)</f>
      </c>
      <c r="AS53" s="14">
        <f>ROUND(BM53+MIN(AU52+AT53-BM53,MAX(0,$CC53-CA53)),2)</f>
      </c>
      <c r="AT53" s="14">
        <f>ROUND(ROUND(AU52*100,0)*ROUND(AT$3*100000,0)/1200000,0)/100</f>
      </c>
      <c r="AU53" s="14">
        <f>ROUND(AU52+AT53-AS53,2)</f>
      </c>
      <c r="AV53" s="11">
        <f>SUMIF($C$4:$AU$4,"Payment",C53:AU53)</f>
      </c>
      <c r="AW53" s="11">
        <f>SUMIF($C$4:$AU$4,"Interest",C53:AU53)</f>
      </c>
      <c r="AX53" s="11">
        <f>ROUND(SUMIF($C$4:$AU$4,"Balance",C53:AU53),2)</f>
      </c>
      <c r="AY53">
        <f>MIN(E52+D53,C$3)</f>
      </c>
      <c r="AZ53">
        <f>MIN(H52+G53,F$3)</f>
      </c>
      <c r="BA53">
        <f>MIN(K52+J53,I$3)</f>
      </c>
      <c r="BB53">
        <f>MIN(N52+M53,L$3)</f>
      </c>
      <c r="BC53">
        <f>MIN(Q52+P53,O$3)</f>
      </c>
      <c r="BD53">
        <f>MIN(T52+S53,R$3)</f>
      </c>
      <c r="BE53">
        <f>MIN(W52+V53,U$3)</f>
      </c>
      <c r="BF53">
        <f>MIN(Z52+Y53,X$3)</f>
      </c>
      <c r="BG53">
        <f>MIN(AC52+AB53,AA$3)</f>
      </c>
      <c r="BH53">
        <f>MIN(AF52+AE53,AD$3)</f>
      </c>
      <c r="BI53">
        <f>MIN(AI52+AH53,AG$3)</f>
      </c>
      <c r="BJ53">
        <f>MIN(AL52+AK53,AJ$3)</f>
      </c>
      <c r="BK53">
        <f>MIN(AO52+AN53,AM$3)</f>
      </c>
      <c r="BL53">
        <f>MIN(AR52+AQ53,AP$3)</f>
      </c>
      <c r="BM53">
        <f>MIN(AU52+AT53,AS$3)</f>
      </c>
      <c r="BN53">
        <f>E52+D53-AY53</f>
      </c>
      <c r="BO53">
        <f>BN53+H52+G53-AZ53</f>
      </c>
      <c r="BP53">
        <f>BO53+K52+J53-BA53</f>
      </c>
      <c r="BQ53">
        <f>BP53+N52+M53-BB53</f>
      </c>
      <c r="BR53">
        <f>BQ53+Q52+P53-BC53</f>
      </c>
      <c r="BS53">
        <f>BR53+T52+S53-BD53</f>
      </c>
      <c r="BT53">
        <f>BS53+W52+V53-BE53</f>
      </c>
      <c r="BU53">
        <f>BT53+Z52+Y53-BF53</f>
      </c>
      <c r="BV53">
        <f>BU53+AC52+AB53-BG53</f>
      </c>
      <c r="BW53">
        <f>BV53+AF52+AE53-BH53</f>
      </c>
      <c r="BX53">
        <f>BW53+AI52+AH53-BI53</f>
      </c>
      <c r="BY53">
        <f>BX53+AL52+AK53-BJ53</f>
      </c>
      <c r="BZ53">
        <f>BY53+AO52+AN53-BK53</f>
      </c>
      <c r="CA53">
        <f>BZ53+AR52+AQ53-BL53</f>
      </c>
      <c r="CB53">
        <f>CA53+AU52+AT53-BM53</f>
      </c>
      <c r="CC53">
        <f>MAX(0,Plan!$B$6-SUM(AY53:BM53))</f>
      </c>
    </row>
    <row r="54" spans="1:81" x14ac:dyDescent="0.25">
      <c r="A54">
        <v>49</v>
      </c>
      <c r="B54" s="22">
        <f>EDATE(Plan!$B$5,A54-1)</f>
      </c>
      <c r="C54" s="14">
        <f>ROUND(AY54+MIN(E53+D54-AY54,$CC54),2)</f>
      </c>
      <c r="D54" s="14">
        <f>ROUND(ROUND(E53*100,0)*ROUND(D$3*100000,0)/1200000,0)/100</f>
      </c>
      <c r="E54" s="14">
        <f>ROUND(E53+D54-C54,2)</f>
      </c>
      <c r="F54" s="14">
        <f>ROUND(AZ54+MIN(H53+G54-AZ54,MAX(0,$CC54-BN54)),2)</f>
      </c>
      <c r="G54" s="14">
        <f>ROUND(ROUND(H53*100,0)*ROUND(G$3*100000,0)/1200000,0)/100</f>
      </c>
      <c r="H54" s="14">
        <f>ROUND(H53+G54-F54,2)</f>
      </c>
      <c r="I54" s="14">
        <f>ROUND(BA54+MIN(K53+J54-BA54,MAX(0,$CC54-BO54)),2)</f>
      </c>
      <c r="J54" s="14">
        <f>ROUND(ROUND(K53*100,0)*ROUND(J$3*100000,0)/1200000,0)/100</f>
      </c>
      <c r="K54" s="14">
        <f>ROUND(K53+J54-I54,2)</f>
      </c>
      <c r="L54" s="14">
        <f>ROUND(BB54+MIN(N53+M54-BB54,MAX(0,$CC54-BP54)),2)</f>
      </c>
      <c r="M54" s="14">
        <f>ROUND(ROUND(N53*100,0)*ROUND(M$3*100000,0)/1200000,0)/100</f>
      </c>
      <c r="N54" s="14">
        <f>ROUND(N53+M54-L54,2)</f>
      </c>
      <c r="O54" s="14">
        <f>ROUND(BC54+MIN(Q53+P54-BC54,MAX(0,$CC54-BQ54)),2)</f>
      </c>
      <c r="P54" s="14">
        <f>ROUND(ROUND(Q53*100,0)*ROUND(P$3*100000,0)/1200000,0)/100</f>
      </c>
      <c r="Q54" s="14">
        <f>ROUND(Q53+P54-O54,2)</f>
      </c>
      <c r="R54" s="14">
        <f>ROUND(BD54+MIN(T53+S54-BD54,MAX(0,$CC54-BR54)),2)</f>
      </c>
      <c r="S54" s="14">
        <f>ROUND(ROUND(T53*100,0)*ROUND(S$3*100000,0)/1200000,0)/100</f>
      </c>
      <c r="T54" s="14">
        <f>ROUND(T53+S54-R54,2)</f>
      </c>
      <c r="U54" s="14">
        <f>ROUND(BE54+MIN(W53+V54-BE54,MAX(0,$CC54-BS54)),2)</f>
      </c>
      <c r="V54" s="14">
        <f>ROUND(ROUND(W53*100,0)*ROUND(V$3*100000,0)/1200000,0)/100</f>
      </c>
      <c r="W54" s="14">
        <f>ROUND(W53+V54-U54,2)</f>
      </c>
      <c r="X54" s="14">
        <f>ROUND(BF54+MIN(Z53+Y54-BF54,MAX(0,$CC54-BT54)),2)</f>
      </c>
      <c r="Y54" s="14">
        <f>ROUND(ROUND(Z53*100,0)*ROUND(Y$3*100000,0)/1200000,0)/100</f>
      </c>
      <c r="Z54" s="14">
        <f>ROUND(Z53+Y54-X54,2)</f>
      </c>
      <c r="AA54" s="14">
        <f>ROUND(BG54+MIN(AC53+AB54-BG54,MAX(0,$CC54-BU54)),2)</f>
      </c>
      <c r="AB54" s="14">
        <f>ROUND(ROUND(AC53*100,0)*ROUND(AB$3*100000,0)/1200000,0)/100</f>
      </c>
      <c r="AC54" s="14">
        <f>ROUND(AC53+AB54-AA54,2)</f>
      </c>
      <c r="AD54" s="14">
        <f>ROUND(BH54+MIN(AF53+AE54-BH54,MAX(0,$CC54-BV54)),2)</f>
      </c>
      <c r="AE54" s="14">
        <f>ROUND(ROUND(AF53*100,0)*ROUND(AE$3*100000,0)/1200000,0)/100</f>
      </c>
      <c r="AF54" s="14">
        <f>ROUND(AF53+AE54-AD54,2)</f>
      </c>
      <c r="AG54" s="14">
        <f>ROUND(BI54+MIN(AI53+AH54-BI54,MAX(0,$CC54-BW54)),2)</f>
      </c>
      <c r="AH54" s="14">
        <f>ROUND(ROUND(AI53*100,0)*ROUND(AH$3*100000,0)/1200000,0)/100</f>
      </c>
      <c r="AI54" s="14">
        <f>ROUND(AI53+AH54-AG54,2)</f>
      </c>
      <c r="AJ54" s="14">
        <f>ROUND(BJ54+MIN(AL53+AK54-BJ54,MAX(0,$CC54-BX54)),2)</f>
      </c>
      <c r="AK54" s="14">
        <f>ROUND(ROUND(AL53*100,0)*ROUND(AK$3*100000,0)/1200000,0)/100</f>
      </c>
      <c r="AL54" s="14">
        <f>ROUND(AL53+AK54-AJ54,2)</f>
      </c>
      <c r="AM54" s="14">
        <f>ROUND(BK54+MIN(AO53+AN54-BK54,MAX(0,$CC54-BY54)),2)</f>
      </c>
      <c r="AN54" s="14">
        <f>ROUND(ROUND(AO53*100,0)*ROUND(AN$3*100000,0)/1200000,0)/100</f>
      </c>
      <c r="AO54" s="14">
        <f>ROUND(AO53+AN54-AM54,2)</f>
      </c>
      <c r="AP54" s="14">
        <f>ROUND(BL54+MIN(AR53+AQ54-BL54,MAX(0,$CC54-BZ54)),2)</f>
      </c>
      <c r="AQ54" s="14">
        <f>ROUND(ROUND(AR53*100,0)*ROUND(AQ$3*100000,0)/1200000,0)/100</f>
      </c>
      <c r="AR54" s="14">
        <f>ROUND(AR53+AQ54-AP54,2)</f>
      </c>
      <c r="AS54" s="14">
        <f>ROUND(BM54+MIN(AU53+AT54-BM54,MAX(0,$CC54-CA54)),2)</f>
      </c>
      <c r="AT54" s="14">
        <f>ROUND(ROUND(AU53*100,0)*ROUND(AT$3*100000,0)/1200000,0)/100</f>
      </c>
      <c r="AU54" s="14">
        <f>ROUND(AU53+AT54-AS54,2)</f>
      </c>
      <c r="AV54" s="11">
        <f>SUMIF($C$4:$AU$4,"Payment",C54:AU54)</f>
      </c>
      <c r="AW54" s="11">
        <f>SUMIF($C$4:$AU$4,"Interest",C54:AU54)</f>
      </c>
      <c r="AX54" s="11">
        <f>ROUND(SUMIF($C$4:$AU$4,"Balance",C54:AU54),2)</f>
      </c>
      <c r="AY54">
        <f>MIN(E53+D54,C$3)</f>
      </c>
      <c r="AZ54">
        <f>MIN(H53+G54,F$3)</f>
      </c>
      <c r="BA54">
        <f>MIN(K53+J54,I$3)</f>
      </c>
      <c r="BB54">
        <f>MIN(N53+M54,L$3)</f>
      </c>
      <c r="BC54">
        <f>MIN(Q53+P54,O$3)</f>
      </c>
      <c r="BD54">
        <f>MIN(T53+S54,R$3)</f>
      </c>
      <c r="BE54">
        <f>MIN(W53+V54,U$3)</f>
      </c>
      <c r="BF54">
        <f>MIN(Z53+Y54,X$3)</f>
      </c>
      <c r="BG54">
        <f>MIN(AC53+AB54,AA$3)</f>
      </c>
      <c r="BH54">
        <f>MIN(AF53+AE54,AD$3)</f>
      </c>
      <c r="BI54">
        <f>MIN(AI53+AH54,AG$3)</f>
      </c>
      <c r="BJ54">
        <f>MIN(AL53+AK54,AJ$3)</f>
      </c>
      <c r="BK54">
        <f>MIN(AO53+AN54,AM$3)</f>
      </c>
      <c r="BL54">
        <f>MIN(AR53+AQ54,AP$3)</f>
      </c>
      <c r="BM54">
        <f>MIN(AU53+AT54,AS$3)</f>
      </c>
      <c r="BN54">
        <f>E53+D54-AY54</f>
      </c>
      <c r="BO54">
        <f>BN54+H53+G54-AZ54</f>
      </c>
      <c r="BP54">
        <f>BO54+K53+J54-BA54</f>
      </c>
      <c r="BQ54">
        <f>BP54+N53+M54-BB54</f>
      </c>
      <c r="BR54">
        <f>BQ54+Q53+P54-BC54</f>
      </c>
      <c r="BS54">
        <f>BR54+T53+S54-BD54</f>
      </c>
      <c r="BT54">
        <f>BS54+W53+V54-BE54</f>
      </c>
      <c r="BU54">
        <f>BT54+Z53+Y54-BF54</f>
      </c>
      <c r="BV54">
        <f>BU54+AC53+AB54-BG54</f>
      </c>
      <c r="BW54">
        <f>BV54+AF53+AE54-BH54</f>
      </c>
      <c r="BX54">
        <f>BW54+AI53+AH54-BI54</f>
      </c>
      <c r="BY54">
        <f>BX54+AL53+AK54-BJ54</f>
      </c>
      <c r="BZ54">
        <f>BY54+AO53+AN54-BK54</f>
      </c>
      <c r="CA54">
        <f>BZ54+AR53+AQ54-BL54</f>
      </c>
      <c r="CB54">
        <f>CA54+AU53+AT54-BM54</f>
      </c>
      <c r="CC54">
        <f>MAX(0,Plan!$B$6-SUM(AY54:BM54))</f>
      </c>
    </row>
    <row r="55" spans="1:81" x14ac:dyDescent="0.25">
      <c r="A55">
        <v>50</v>
      </c>
      <c r="B55" s="22">
        <f>EDATE(Plan!$B$5,A55-1)</f>
      </c>
      <c r="C55" s="14">
        <f>ROUND(AY55+MIN(E54+D55-AY55,$CC55),2)</f>
      </c>
      <c r="D55" s="14">
        <f>ROUND(ROUND(E54*100,0)*ROUND(D$3*100000,0)/1200000,0)/100</f>
      </c>
      <c r="E55" s="14">
        <f>ROUND(E54+D55-C55,2)</f>
      </c>
      <c r="F55" s="14">
        <f>ROUND(AZ55+MIN(H54+G55-AZ55,MAX(0,$CC55-BN55)),2)</f>
      </c>
      <c r="G55" s="14">
        <f>ROUND(ROUND(H54*100,0)*ROUND(G$3*100000,0)/1200000,0)/100</f>
      </c>
      <c r="H55" s="14">
        <f>ROUND(H54+G55-F55,2)</f>
      </c>
      <c r="I55" s="14">
        <f>ROUND(BA55+MIN(K54+J55-BA55,MAX(0,$CC55-BO55)),2)</f>
      </c>
      <c r="J55" s="14">
        <f>ROUND(ROUND(K54*100,0)*ROUND(J$3*100000,0)/1200000,0)/100</f>
      </c>
      <c r="K55" s="14">
        <f>ROUND(K54+J55-I55,2)</f>
      </c>
      <c r="L55" s="14">
        <f>ROUND(BB55+MIN(N54+M55-BB55,MAX(0,$CC55-BP55)),2)</f>
      </c>
      <c r="M55" s="14">
        <f>ROUND(ROUND(N54*100,0)*ROUND(M$3*100000,0)/1200000,0)/100</f>
      </c>
      <c r="N55" s="14">
        <f>ROUND(N54+M55-L55,2)</f>
      </c>
      <c r="O55" s="14">
        <f>ROUND(BC55+MIN(Q54+P55-BC55,MAX(0,$CC55-BQ55)),2)</f>
      </c>
      <c r="P55" s="14">
        <f>ROUND(ROUND(Q54*100,0)*ROUND(P$3*100000,0)/1200000,0)/100</f>
      </c>
      <c r="Q55" s="14">
        <f>ROUND(Q54+P55-O55,2)</f>
      </c>
      <c r="R55" s="14">
        <f>ROUND(BD55+MIN(T54+S55-BD55,MAX(0,$CC55-BR55)),2)</f>
      </c>
      <c r="S55" s="14">
        <f>ROUND(ROUND(T54*100,0)*ROUND(S$3*100000,0)/1200000,0)/100</f>
      </c>
      <c r="T55" s="14">
        <f>ROUND(T54+S55-R55,2)</f>
      </c>
      <c r="U55" s="14">
        <f>ROUND(BE55+MIN(W54+V55-BE55,MAX(0,$CC55-BS55)),2)</f>
      </c>
      <c r="V55" s="14">
        <f>ROUND(ROUND(W54*100,0)*ROUND(V$3*100000,0)/1200000,0)/100</f>
      </c>
      <c r="W55" s="14">
        <f>ROUND(W54+V55-U55,2)</f>
      </c>
      <c r="X55" s="14">
        <f>ROUND(BF55+MIN(Z54+Y55-BF55,MAX(0,$CC55-BT55)),2)</f>
      </c>
      <c r="Y55" s="14">
        <f>ROUND(ROUND(Z54*100,0)*ROUND(Y$3*100000,0)/1200000,0)/100</f>
      </c>
      <c r="Z55" s="14">
        <f>ROUND(Z54+Y55-X55,2)</f>
      </c>
      <c r="AA55" s="14">
        <f>ROUND(BG55+MIN(AC54+AB55-BG55,MAX(0,$CC55-BU55)),2)</f>
      </c>
      <c r="AB55" s="14">
        <f>ROUND(ROUND(AC54*100,0)*ROUND(AB$3*100000,0)/1200000,0)/100</f>
      </c>
      <c r="AC55" s="14">
        <f>ROUND(AC54+AB55-AA55,2)</f>
      </c>
      <c r="AD55" s="14">
        <f>ROUND(BH55+MIN(AF54+AE55-BH55,MAX(0,$CC55-BV55)),2)</f>
      </c>
      <c r="AE55" s="14">
        <f>ROUND(ROUND(AF54*100,0)*ROUND(AE$3*100000,0)/1200000,0)/100</f>
      </c>
      <c r="AF55" s="14">
        <f>ROUND(AF54+AE55-AD55,2)</f>
      </c>
      <c r="AG55" s="14">
        <f>ROUND(BI55+MIN(AI54+AH55-BI55,MAX(0,$CC55-BW55)),2)</f>
      </c>
      <c r="AH55" s="14">
        <f>ROUND(ROUND(AI54*100,0)*ROUND(AH$3*100000,0)/1200000,0)/100</f>
      </c>
      <c r="AI55" s="14">
        <f>ROUND(AI54+AH55-AG55,2)</f>
      </c>
      <c r="AJ55" s="14">
        <f>ROUND(BJ55+MIN(AL54+AK55-BJ55,MAX(0,$CC55-BX55)),2)</f>
      </c>
      <c r="AK55" s="14">
        <f>ROUND(ROUND(AL54*100,0)*ROUND(AK$3*100000,0)/1200000,0)/100</f>
      </c>
      <c r="AL55" s="14">
        <f>ROUND(AL54+AK55-AJ55,2)</f>
      </c>
      <c r="AM55" s="14">
        <f>ROUND(BK55+MIN(AO54+AN55-BK55,MAX(0,$CC55-BY55)),2)</f>
      </c>
      <c r="AN55" s="14">
        <f>ROUND(ROUND(AO54*100,0)*ROUND(AN$3*100000,0)/1200000,0)/100</f>
      </c>
      <c r="AO55" s="14">
        <f>ROUND(AO54+AN55-AM55,2)</f>
      </c>
      <c r="AP55" s="14">
        <f>ROUND(BL55+MIN(AR54+AQ55-BL55,MAX(0,$CC55-BZ55)),2)</f>
      </c>
      <c r="AQ55" s="14">
        <f>ROUND(ROUND(AR54*100,0)*ROUND(AQ$3*100000,0)/1200000,0)/100</f>
      </c>
      <c r="AR55" s="14">
        <f>ROUND(AR54+AQ55-AP55,2)</f>
      </c>
      <c r="AS55" s="14">
        <f>ROUND(BM55+MIN(AU54+AT55-BM55,MAX(0,$CC55-CA55)),2)</f>
      </c>
      <c r="AT55" s="14">
        <f>ROUND(ROUND(AU54*100,0)*ROUND(AT$3*100000,0)/1200000,0)/100</f>
      </c>
      <c r="AU55" s="14">
        <f>ROUND(AU54+AT55-AS55,2)</f>
      </c>
      <c r="AV55" s="11">
        <f>SUMIF($C$4:$AU$4,"Payment",C55:AU55)</f>
      </c>
      <c r="AW55" s="11">
        <f>SUMIF($C$4:$AU$4,"Interest",C55:AU55)</f>
      </c>
      <c r="AX55" s="11">
        <f>ROUND(SUMIF($C$4:$AU$4,"Balance",C55:AU55),2)</f>
      </c>
      <c r="AY55">
        <f>MIN(E54+D55,C$3)</f>
      </c>
      <c r="AZ55">
        <f>MIN(H54+G55,F$3)</f>
      </c>
      <c r="BA55">
        <f>MIN(K54+J55,I$3)</f>
      </c>
      <c r="BB55">
        <f>MIN(N54+M55,L$3)</f>
      </c>
      <c r="BC55">
        <f>MIN(Q54+P55,O$3)</f>
      </c>
      <c r="BD55">
        <f>MIN(T54+S55,R$3)</f>
      </c>
      <c r="BE55">
        <f>MIN(W54+V55,U$3)</f>
      </c>
      <c r="BF55">
        <f>MIN(Z54+Y55,X$3)</f>
      </c>
      <c r="BG55">
        <f>MIN(AC54+AB55,AA$3)</f>
      </c>
      <c r="BH55">
        <f>MIN(AF54+AE55,AD$3)</f>
      </c>
      <c r="BI55">
        <f>MIN(AI54+AH55,AG$3)</f>
      </c>
      <c r="BJ55">
        <f>MIN(AL54+AK55,AJ$3)</f>
      </c>
      <c r="BK55">
        <f>MIN(AO54+AN55,AM$3)</f>
      </c>
      <c r="BL55">
        <f>MIN(AR54+AQ55,AP$3)</f>
      </c>
      <c r="BM55">
        <f>MIN(AU54+AT55,AS$3)</f>
      </c>
      <c r="BN55">
        <f>E54+D55-AY55</f>
      </c>
      <c r="BO55">
        <f>BN55+H54+G55-AZ55</f>
      </c>
      <c r="BP55">
        <f>BO55+K54+J55-BA55</f>
      </c>
      <c r="BQ55">
        <f>BP55+N54+M55-BB55</f>
      </c>
      <c r="BR55">
        <f>BQ55+Q54+P55-BC55</f>
      </c>
      <c r="BS55">
        <f>BR55+T54+S55-BD55</f>
      </c>
      <c r="BT55">
        <f>BS55+W54+V55-BE55</f>
      </c>
      <c r="BU55">
        <f>BT55+Z54+Y55-BF55</f>
      </c>
      <c r="BV55">
        <f>BU55+AC54+AB55-BG55</f>
      </c>
      <c r="BW55">
        <f>BV55+AF54+AE55-BH55</f>
      </c>
      <c r="BX55">
        <f>BW55+AI54+AH55-BI55</f>
      </c>
      <c r="BY55">
        <f>BX55+AL54+AK55-BJ55</f>
      </c>
      <c r="BZ55">
        <f>BY55+AO54+AN55-BK55</f>
      </c>
      <c r="CA55">
        <f>BZ55+AR54+AQ55-BL55</f>
      </c>
      <c r="CB55">
        <f>CA55+AU54+AT55-BM55</f>
      </c>
      <c r="CC55">
        <f>MAX(0,Plan!$B$6-SUM(AY55:BM55))</f>
      </c>
    </row>
    <row r="56" spans="1:81" x14ac:dyDescent="0.25">
      <c r="A56">
        <v>51</v>
      </c>
      <c r="B56" s="22">
        <f>EDATE(Plan!$B$5,A56-1)</f>
      </c>
      <c r="C56" s="14">
        <f>ROUND(AY56+MIN(E55+D56-AY56,$CC56),2)</f>
      </c>
      <c r="D56" s="14">
        <f>ROUND(ROUND(E55*100,0)*ROUND(D$3*100000,0)/1200000,0)/100</f>
      </c>
      <c r="E56" s="14">
        <f>ROUND(E55+D56-C56,2)</f>
      </c>
      <c r="F56" s="14">
        <f>ROUND(AZ56+MIN(H55+G56-AZ56,MAX(0,$CC56-BN56)),2)</f>
      </c>
      <c r="G56" s="14">
        <f>ROUND(ROUND(H55*100,0)*ROUND(G$3*100000,0)/1200000,0)/100</f>
      </c>
      <c r="H56" s="14">
        <f>ROUND(H55+G56-F56,2)</f>
      </c>
      <c r="I56" s="14">
        <f>ROUND(BA56+MIN(K55+J56-BA56,MAX(0,$CC56-BO56)),2)</f>
      </c>
      <c r="J56" s="14">
        <f>ROUND(ROUND(K55*100,0)*ROUND(J$3*100000,0)/1200000,0)/100</f>
      </c>
      <c r="K56" s="14">
        <f>ROUND(K55+J56-I56,2)</f>
      </c>
      <c r="L56" s="14">
        <f>ROUND(BB56+MIN(N55+M56-BB56,MAX(0,$CC56-BP56)),2)</f>
      </c>
      <c r="M56" s="14">
        <f>ROUND(ROUND(N55*100,0)*ROUND(M$3*100000,0)/1200000,0)/100</f>
      </c>
      <c r="N56" s="14">
        <f>ROUND(N55+M56-L56,2)</f>
      </c>
      <c r="O56" s="14">
        <f>ROUND(BC56+MIN(Q55+P56-BC56,MAX(0,$CC56-BQ56)),2)</f>
      </c>
      <c r="P56" s="14">
        <f>ROUND(ROUND(Q55*100,0)*ROUND(P$3*100000,0)/1200000,0)/100</f>
      </c>
      <c r="Q56" s="14">
        <f>ROUND(Q55+P56-O56,2)</f>
      </c>
      <c r="R56" s="14">
        <f>ROUND(BD56+MIN(T55+S56-BD56,MAX(0,$CC56-BR56)),2)</f>
      </c>
      <c r="S56" s="14">
        <f>ROUND(ROUND(T55*100,0)*ROUND(S$3*100000,0)/1200000,0)/100</f>
      </c>
      <c r="T56" s="14">
        <f>ROUND(T55+S56-R56,2)</f>
      </c>
      <c r="U56" s="14">
        <f>ROUND(BE56+MIN(W55+V56-BE56,MAX(0,$CC56-BS56)),2)</f>
      </c>
      <c r="V56" s="14">
        <f>ROUND(ROUND(W55*100,0)*ROUND(V$3*100000,0)/1200000,0)/100</f>
      </c>
      <c r="W56" s="14">
        <f>ROUND(W55+V56-U56,2)</f>
      </c>
      <c r="X56" s="14">
        <f>ROUND(BF56+MIN(Z55+Y56-BF56,MAX(0,$CC56-BT56)),2)</f>
      </c>
      <c r="Y56" s="14">
        <f>ROUND(ROUND(Z55*100,0)*ROUND(Y$3*100000,0)/1200000,0)/100</f>
      </c>
      <c r="Z56" s="14">
        <f>ROUND(Z55+Y56-X56,2)</f>
      </c>
      <c r="AA56" s="14">
        <f>ROUND(BG56+MIN(AC55+AB56-BG56,MAX(0,$CC56-BU56)),2)</f>
      </c>
      <c r="AB56" s="14">
        <f>ROUND(ROUND(AC55*100,0)*ROUND(AB$3*100000,0)/1200000,0)/100</f>
      </c>
      <c r="AC56" s="14">
        <f>ROUND(AC55+AB56-AA56,2)</f>
      </c>
      <c r="AD56" s="14">
        <f>ROUND(BH56+MIN(AF55+AE56-BH56,MAX(0,$CC56-BV56)),2)</f>
      </c>
      <c r="AE56" s="14">
        <f>ROUND(ROUND(AF55*100,0)*ROUND(AE$3*100000,0)/1200000,0)/100</f>
      </c>
      <c r="AF56" s="14">
        <f>ROUND(AF55+AE56-AD56,2)</f>
      </c>
      <c r="AG56" s="14">
        <f>ROUND(BI56+MIN(AI55+AH56-BI56,MAX(0,$CC56-BW56)),2)</f>
      </c>
      <c r="AH56" s="14">
        <f>ROUND(ROUND(AI55*100,0)*ROUND(AH$3*100000,0)/1200000,0)/100</f>
      </c>
      <c r="AI56" s="14">
        <f>ROUND(AI55+AH56-AG56,2)</f>
      </c>
      <c r="AJ56" s="14">
        <f>ROUND(BJ56+MIN(AL55+AK56-BJ56,MAX(0,$CC56-BX56)),2)</f>
      </c>
      <c r="AK56" s="14">
        <f>ROUND(ROUND(AL55*100,0)*ROUND(AK$3*100000,0)/1200000,0)/100</f>
      </c>
      <c r="AL56" s="14">
        <f>ROUND(AL55+AK56-AJ56,2)</f>
      </c>
      <c r="AM56" s="14">
        <f>ROUND(BK56+MIN(AO55+AN56-BK56,MAX(0,$CC56-BY56)),2)</f>
      </c>
      <c r="AN56" s="14">
        <f>ROUND(ROUND(AO55*100,0)*ROUND(AN$3*100000,0)/1200000,0)/100</f>
      </c>
      <c r="AO56" s="14">
        <f>ROUND(AO55+AN56-AM56,2)</f>
      </c>
      <c r="AP56" s="14">
        <f>ROUND(BL56+MIN(AR55+AQ56-BL56,MAX(0,$CC56-BZ56)),2)</f>
      </c>
      <c r="AQ56" s="14">
        <f>ROUND(ROUND(AR55*100,0)*ROUND(AQ$3*100000,0)/1200000,0)/100</f>
      </c>
      <c r="AR56" s="14">
        <f>ROUND(AR55+AQ56-AP56,2)</f>
      </c>
      <c r="AS56" s="14">
        <f>ROUND(BM56+MIN(AU55+AT56-BM56,MAX(0,$CC56-CA56)),2)</f>
      </c>
      <c r="AT56" s="14">
        <f>ROUND(ROUND(AU55*100,0)*ROUND(AT$3*100000,0)/1200000,0)/100</f>
      </c>
      <c r="AU56" s="14">
        <f>ROUND(AU55+AT56-AS56,2)</f>
      </c>
      <c r="AV56" s="11">
        <f>SUMIF($C$4:$AU$4,"Payment",C56:AU56)</f>
      </c>
      <c r="AW56" s="11">
        <f>SUMIF($C$4:$AU$4,"Interest",C56:AU56)</f>
      </c>
      <c r="AX56" s="11">
        <f>ROUND(SUMIF($C$4:$AU$4,"Balance",C56:AU56),2)</f>
      </c>
      <c r="AY56">
        <f>MIN(E55+D56,C$3)</f>
      </c>
      <c r="AZ56">
        <f>MIN(H55+G56,F$3)</f>
      </c>
      <c r="BA56">
        <f>MIN(K55+J56,I$3)</f>
      </c>
      <c r="BB56">
        <f>MIN(N55+M56,L$3)</f>
      </c>
      <c r="BC56">
        <f>MIN(Q55+P56,O$3)</f>
      </c>
      <c r="BD56">
        <f>MIN(T55+S56,R$3)</f>
      </c>
      <c r="BE56">
        <f>MIN(W55+V56,U$3)</f>
      </c>
      <c r="BF56">
        <f>MIN(Z55+Y56,X$3)</f>
      </c>
      <c r="BG56">
        <f>MIN(AC55+AB56,AA$3)</f>
      </c>
      <c r="BH56">
        <f>MIN(AF55+AE56,AD$3)</f>
      </c>
      <c r="BI56">
        <f>MIN(AI55+AH56,AG$3)</f>
      </c>
      <c r="BJ56">
        <f>MIN(AL55+AK56,AJ$3)</f>
      </c>
      <c r="BK56">
        <f>MIN(AO55+AN56,AM$3)</f>
      </c>
      <c r="BL56">
        <f>MIN(AR55+AQ56,AP$3)</f>
      </c>
      <c r="BM56">
        <f>MIN(AU55+AT56,AS$3)</f>
      </c>
      <c r="BN56">
        <f>E55+D56-AY56</f>
      </c>
      <c r="BO56">
        <f>BN56+H55+G56-AZ56</f>
      </c>
      <c r="BP56">
        <f>BO56+K55+J56-BA56</f>
      </c>
      <c r="BQ56">
        <f>BP56+N55+M56-BB56</f>
      </c>
      <c r="BR56">
        <f>BQ56+Q55+P56-BC56</f>
      </c>
      <c r="BS56">
        <f>BR56+T55+S56-BD56</f>
      </c>
      <c r="BT56">
        <f>BS56+W55+V56-BE56</f>
      </c>
      <c r="BU56">
        <f>BT56+Z55+Y56-BF56</f>
      </c>
      <c r="BV56">
        <f>BU56+AC55+AB56-BG56</f>
      </c>
      <c r="BW56">
        <f>BV56+AF55+AE56-BH56</f>
      </c>
      <c r="BX56">
        <f>BW56+AI55+AH56-BI56</f>
      </c>
      <c r="BY56">
        <f>BX56+AL55+AK56-BJ56</f>
      </c>
      <c r="BZ56">
        <f>BY56+AO55+AN56-BK56</f>
      </c>
      <c r="CA56">
        <f>BZ56+AR55+AQ56-BL56</f>
      </c>
      <c r="CB56">
        <f>CA56+AU55+AT56-BM56</f>
      </c>
      <c r="CC56">
        <f>MAX(0,Plan!$B$6-SUM(AY56:BM56))</f>
      </c>
    </row>
    <row r="57" spans="1:81" x14ac:dyDescent="0.25">
      <c r="A57">
        <v>52</v>
      </c>
      <c r="B57" s="22">
        <f>EDATE(Plan!$B$5,A57-1)</f>
      </c>
      <c r="C57" s="14">
        <f>ROUND(AY57+MIN(E56+D57-AY57,$CC57),2)</f>
      </c>
      <c r="D57" s="14">
        <f>ROUND(ROUND(E56*100,0)*ROUND(D$3*100000,0)/1200000,0)/100</f>
      </c>
      <c r="E57" s="14">
        <f>ROUND(E56+D57-C57,2)</f>
      </c>
      <c r="F57" s="14">
        <f>ROUND(AZ57+MIN(H56+G57-AZ57,MAX(0,$CC57-BN57)),2)</f>
      </c>
      <c r="G57" s="14">
        <f>ROUND(ROUND(H56*100,0)*ROUND(G$3*100000,0)/1200000,0)/100</f>
      </c>
      <c r="H57" s="14">
        <f>ROUND(H56+G57-F57,2)</f>
      </c>
      <c r="I57" s="14">
        <f>ROUND(BA57+MIN(K56+J57-BA57,MAX(0,$CC57-BO57)),2)</f>
      </c>
      <c r="J57" s="14">
        <f>ROUND(ROUND(K56*100,0)*ROUND(J$3*100000,0)/1200000,0)/100</f>
      </c>
      <c r="K57" s="14">
        <f>ROUND(K56+J57-I57,2)</f>
      </c>
      <c r="L57" s="14">
        <f>ROUND(BB57+MIN(N56+M57-BB57,MAX(0,$CC57-BP57)),2)</f>
      </c>
      <c r="M57" s="14">
        <f>ROUND(ROUND(N56*100,0)*ROUND(M$3*100000,0)/1200000,0)/100</f>
      </c>
      <c r="N57" s="14">
        <f>ROUND(N56+M57-L57,2)</f>
      </c>
      <c r="O57" s="14">
        <f>ROUND(BC57+MIN(Q56+P57-BC57,MAX(0,$CC57-BQ57)),2)</f>
      </c>
      <c r="P57" s="14">
        <f>ROUND(ROUND(Q56*100,0)*ROUND(P$3*100000,0)/1200000,0)/100</f>
      </c>
      <c r="Q57" s="14">
        <f>ROUND(Q56+P57-O57,2)</f>
      </c>
      <c r="R57" s="14">
        <f>ROUND(BD57+MIN(T56+S57-BD57,MAX(0,$CC57-BR57)),2)</f>
      </c>
      <c r="S57" s="14">
        <f>ROUND(ROUND(T56*100,0)*ROUND(S$3*100000,0)/1200000,0)/100</f>
      </c>
      <c r="T57" s="14">
        <f>ROUND(T56+S57-R57,2)</f>
      </c>
      <c r="U57" s="14">
        <f>ROUND(BE57+MIN(W56+V57-BE57,MAX(0,$CC57-BS57)),2)</f>
      </c>
      <c r="V57" s="14">
        <f>ROUND(ROUND(W56*100,0)*ROUND(V$3*100000,0)/1200000,0)/100</f>
      </c>
      <c r="W57" s="14">
        <f>ROUND(W56+V57-U57,2)</f>
      </c>
      <c r="X57" s="14">
        <f>ROUND(BF57+MIN(Z56+Y57-BF57,MAX(0,$CC57-BT57)),2)</f>
      </c>
      <c r="Y57" s="14">
        <f>ROUND(ROUND(Z56*100,0)*ROUND(Y$3*100000,0)/1200000,0)/100</f>
      </c>
      <c r="Z57" s="14">
        <f>ROUND(Z56+Y57-X57,2)</f>
      </c>
      <c r="AA57" s="14">
        <f>ROUND(BG57+MIN(AC56+AB57-BG57,MAX(0,$CC57-BU57)),2)</f>
      </c>
      <c r="AB57" s="14">
        <f>ROUND(ROUND(AC56*100,0)*ROUND(AB$3*100000,0)/1200000,0)/100</f>
      </c>
      <c r="AC57" s="14">
        <f>ROUND(AC56+AB57-AA57,2)</f>
      </c>
      <c r="AD57" s="14">
        <f>ROUND(BH57+MIN(AF56+AE57-BH57,MAX(0,$CC57-BV57)),2)</f>
      </c>
      <c r="AE57" s="14">
        <f>ROUND(ROUND(AF56*100,0)*ROUND(AE$3*100000,0)/1200000,0)/100</f>
      </c>
      <c r="AF57" s="14">
        <f>ROUND(AF56+AE57-AD57,2)</f>
      </c>
      <c r="AG57" s="14">
        <f>ROUND(BI57+MIN(AI56+AH57-BI57,MAX(0,$CC57-BW57)),2)</f>
      </c>
      <c r="AH57" s="14">
        <f>ROUND(ROUND(AI56*100,0)*ROUND(AH$3*100000,0)/1200000,0)/100</f>
      </c>
      <c r="AI57" s="14">
        <f>ROUND(AI56+AH57-AG57,2)</f>
      </c>
      <c r="AJ57" s="14">
        <f>ROUND(BJ57+MIN(AL56+AK57-BJ57,MAX(0,$CC57-BX57)),2)</f>
      </c>
      <c r="AK57" s="14">
        <f>ROUND(ROUND(AL56*100,0)*ROUND(AK$3*100000,0)/1200000,0)/100</f>
      </c>
      <c r="AL57" s="14">
        <f>ROUND(AL56+AK57-AJ57,2)</f>
      </c>
      <c r="AM57" s="14">
        <f>ROUND(BK57+MIN(AO56+AN57-BK57,MAX(0,$CC57-BY57)),2)</f>
      </c>
      <c r="AN57" s="14">
        <f>ROUND(ROUND(AO56*100,0)*ROUND(AN$3*100000,0)/1200000,0)/100</f>
      </c>
      <c r="AO57" s="14">
        <f>ROUND(AO56+AN57-AM57,2)</f>
      </c>
      <c r="AP57" s="14">
        <f>ROUND(BL57+MIN(AR56+AQ57-BL57,MAX(0,$CC57-BZ57)),2)</f>
      </c>
      <c r="AQ57" s="14">
        <f>ROUND(ROUND(AR56*100,0)*ROUND(AQ$3*100000,0)/1200000,0)/100</f>
      </c>
      <c r="AR57" s="14">
        <f>ROUND(AR56+AQ57-AP57,2)</f>
      </c>
      <c r="AS57" s="14">
        <f>ROUND(BM57+MIN(AU56+AT57-BM57,MAX(0,$CC57-CA57)),2)</f>
      </c>
      <c r="AT57" s="14">
        <f>ROUND(ROUND(AU56*100,0)*ROUND(AT$3*100000,0)/1200000,0)/100</f>
      </c>
      <c r="AU57" s="14">
        <f>ROUND(AU56+AT57-AS57,2)</f>
      </c>
      <c r="AV57" s="11">
        <f>SUMIF($C$4:$AU$4,"Payment",C57:AU57)</f>
      </c>
      <c r="AW57" s="11">
        <f>SUMIF($C$4:$AU$4,"Interest",C57:AU57)</f>
      </c>
      <c r="AX57" s="11">
        <f>ROUND(SUMIF($C$4:$AU$4,"Balance",C57:AU57),2)</f>
      </c>
      <c r="AY57">
        <f>MIN(E56+D57,C$3)</f>
      </c>
      <c r="AZ57">
        <f>MIN(H56+G57,F$3)</f>
      </c>
      <c r="BA57">
        <f>MIN(K56+J57,I$3)</f>
      </c>
      <c r="BB57">
        <f>MIN(N56+M57,L$3)</f>
      </c>
      <c r="BC57">
        <f>MIN(Q56+P57,O$3)</f>
      </c>
      <c r="BD57">
        <f>MIN(T56+S57,R$3)</f>
      </c>
      <c r="BE57">
        <f>MIN(W56+V57,U$3)</f>
      </c>
      <c r="BF57">
        <f>MIN(Z56+Y57,X$3)</f>
      </c>
      <c r="BG57">
        <f>MIN(AC56+AB57,AA$3)</f>
      </c>
      <c r="BH57">
        <f>MIN(AF56+AE57,AD$3)</f>
      </c>
      <c r="BI57">
        <f>MIN(AI56+AH57,AG$3)</f>
      </c>
      <c r="BJ57">
        <f>MIN(AL56+AK57,AJ$3)</f>
      </c>
      <c r="BK57">
        <f>MIN(AO56+AN57,AM$3)</f>
      </c>
      <c r="BL57">
        <f>MIN(AR56+AQ57,AP$3)</f>
      </c>
      <c r="BM57">
        <f>MIN(AU56+AT57,AS$3)</f>
      </c>
      <c r="BN57">
        <f>E56+D57-AY57</f>
      </c>
      <c r="BO57">
        <f>BN57+H56+G57-AZ57</f>
      </c>
      <c r="BP57">
        <f>BO57+K56+J57-BA57</f>
      </c>
      <c r="BQ57">
        <f>BP57+N56+M57-BB57</f>
      </c>
      <c r="BR57">
        <f>BQ57+Q56+P57-BC57</f>
      </c>
      <c r="BS57">
        <f>BR57+T56+S57-BD57</f>
      </c>
      <c r="BT57">
        <f>BS57+W56+V57-BE57</f>
      </c>
      <c r="BU57">
        <f>BT57+Z56+Y57-BF57</f>
      </c>
      <c r="BV57">
        <f>BU57+AC56+AB57-BG57</f>
      </c>
      <c r="BW57">
        <f>BV57+AF56+AE57-BH57</f>
      </c>
      <c r="BX57">
        <f>BW57+AI56+AH57-BI57</f>
      </c>
      <c r="BY57">
        <f>BX57+AL56+AK57-BJ57</f>
      </c>
      <c r="BZ57">
        <f>BY57+AO56+AN57-BK57</f>
      </c>
      <c r="CA57">
        <f>BZ57+AR56+AQ57-BL57</f>
      </c>
      <c r="CB57">
        <f>CA57+AU56+AT57-BM57</f>
      </c>
      <c r="CC57">
        <f>MAX(0,Plan!$B$6-SUM(AY57:BM57))</f>
      </c>
    </row>
    <row r="58" spans="1:81" x14ac:dyDescent="0.25">
      <c r="A58">
        <v>53</v>
      </c>
      <c r="B58" s="22">
        <f>EDATE(Plan!$B$5,A58-1)</f>
      </c>
      <c r="C58" s="14">
        <f>ROUND(AY58+MIN(E57+D58-AY58,$CC58),2)</f>
      </c>
      <c r="D58" s="14">
        <f>ROUND(ROUND(E57*100,0)*ROUND(D$3*100000,0)/1200000,0)/100</f>
      </c>
      <c r="E58" s="14">
        <f>ROUND(E57+D58-C58,2)</f>
      </c>
      <c r="F58" s="14">
        <f>ROUND(AZ58+MIN(H57+G58-AZ58,MAX(0,$CC58-BN58)),2)</f>
      </c>
      <c r="G58" s="14">
        <f>ROUND(ROUND(H57*100,0)*ROUND(G$3*100000,0)/1200000,0)/100</f>
      </c>
      <c r="H58" s="14">
        <f>ROUND(H57+G58-F58,2)</f>
      </c>
      <c r="I58" s="14">
        <f>ROUND(BA58+MIN(K57+J58-BA58,MAX(0,$CC58-BO58)),2)</f>
      </c>
      <c r="J58" s="14">
        <f>ROUND(ROUND(K57*100,0)*ROUND(J$3*100000,0)/1200000,0)/100</f>
      </c>
      <c r="K58" s="14">
        <f>ROUND(K57+J58-I58,2)</f>
      </c>
      <c r="L58" s="14">
        <f>ROUND(BB58+MIN(N57+M58-BB58,MAX(0,$CC58-BP58)),2)</f>
      </c>
      <c r="M58" s="14">
        <f>ROUND(ROUND(N57*100,0)*ROUND(M$3*100000,0)/1200000,0)/100</f>
      </c>
      <c r="N58" s="14">
        <f>ROUND(N57+M58-L58,2)</f>
      </c>
      <c r="O58" s="14">
        <f>ROUND(BC58+MIN(Q57+P58-BC58,MAX(0,$CC58-BQ58)),2)</f>
      </c>
      <c r="P58" s="14">
        <f>ROUND(ROUND(Q57*100,0)*ROUND(P$3*100000,0)/1200000,0)/100</f>
      </c>
      <c r="Q58" s="14">
        <f>ROUND(Q57+P58-O58,2)</f>
      </c>
      <c r="R58" s="14">
        <f>ROUND(BD58+MIN(T57+S58-BD58,MAX(0,$CC58-BR58)),2)</f>
      </c>
      <c r="S58" s="14">
        <f>ROUND(ROUND(T57*100,0)*ROUND(S$3*100000,0)/1200000,0)/100</f>
      </c>
      <c r="T58" s="14">
        <f>ROUND(T57+S58-R58,2)</f>
      </c>
      <c r="U58" s="14">
        <f>ROUND(BE58+MIN(W57+V58-BE58,MAX(0,$CC58-BS58)),2)</f>
      </c>
      <c r="V58" s="14">
        <f>ROUND(ROUND(W57*100,0)*ROUND(V$3*100000,0)/1200000,0)/100</f>
      </c>
      <c r="W58" s="14">
        <f>ROUND(W57+V58-U58,2)</f>
      </c>
      <c r="X58" s="14">
        <f>ROUND(BF58+MIN(Z57+Y58-BF58,MAX(0,$CC58-BT58)),2)</f>
      </c>
      <c r="Y58" s="14">
        <f>ROUND(ROUND(Z57*100,0)*ROUND(Y$3*100000,0)/1200000,0)/100</f>
      </c>
      <c r="Z58" s="14">
        <f>ROUND(Z57+Y58-X58,2)</f>
      </c>
      <c r="AA58" s="14">
        <f>ROUND(BG58+MIN(AC57+AB58-BG58,MAX(0,$CC58-BU58)),2)</f>
      </c>
      <c r="AB58" s="14">
        <f>ROUND(ROUND(AC57*100,0)*ROUND(AB$3*100000,0)/1200000,0)/100</f>
      </c>
      <c r="AC58" s="14">
        <f>ROUND(AC57+AB58-AA58,2)</f>
      </c>
      <c r="AD58" s="14">
        <f>ROUND(BH58+MIN(AF57+AE58-BH58,MAX(0,$CC58-BV58)),2)</f>
      </c>
      <c r="AE58" s="14">
        <f>ROUND(ROUND(AF57*100,0)*ROUND(AE$3*100000,0)/1200000,0)/100</f>
      </c>
      <c r="AF58" s="14">
        <f>ROUND(AF57+AE58-AD58,2)</f>
      </c>
      <c r="AG58" s="14">
        <f>ROUND(BI58+MIN(AI57+AH58-BI58,MAX(0,$CC58-BW58)),2)</f>
      </c>
      <c r="AH58" s="14">
        <f>ROUND(ROUND(AI57*100,0)*ROUND(AH$3*100000,0)/1200000,0)/100</f>
      </c>
      <c r="AI58" s="14">
        <f>ROUND(AI57+AH58-AG58,2)</f>
      </c>
      <c r="AJ58" s="14">
        <f>ROUND(BJ58+MIN(AL57+AK58-BJ58,MAX(0,$CC58-BX58)),2)</f>
      </c>
      <c r="AK58" s="14">
        <f>ROUND(ROUND(AL57*100,0)*ROUND(AK$3*100000,0)/1200000,0)/100</f>
      </c>
      <c r="AL58" s="14">
        <f>ROUND(AL57+AK58-AJ58,2)</f>
      </c>
      <c r="AM58" s="14">
        <f>ROUND(BK58+MIN(AO57+AN58-BK58,MAX(0,$CC58-BY58)),2)</f>
      </c>
      <c r="AN58" s="14">
        <f>ROUND(ROUND(AO57*100,0)*ROUND(AN$3*100000,0)/1200000,0)/100</f>
      </c>
      <c r="AO58" s="14">
        <f>ROUND(AO57+AN58-AM58,2)</f>
      </c>
      <c r="AP58" s="14">
        <f>ROUND(BL58+MIN(AR57+AQ58-BL58,MAX(0,$CC58-BZ58)),2)</f>
      </c>
      <c r="AQ58" s="14">
        <f>ROUND(ROUND(AR57*100,0)*ROUND(AQ$3*100000,0)/1200000,0)/100</f>
      </c>
      <c r="AR58" s="14">
        <f>ROUND(AR57+AQ58-AP58,2)</f>
      </c>
      <c r="AS58" s="14">
        <f>ROUND(BM58+MIN(AU57+AT58-BM58,MAX(0,$CC58-CA58)),2)</f>
      </c>
      <c r="AT58" s="14">
        <f>ROUND(ROUND(AU57*100,0)*ROUND(AT$3*100000,0)/1200000,0)/100</f>
      </c>
      <c r="AU58" s="14">
        <f>ROUND(AU57+AT58-AS58,2)</f>
      </c>
      <c r="AV58" s="11">
        <f>SUMIF($C$4:$AU$4,"Payment",C58:AU58)</f>
      </c>
      <c r="AW58" s="11">
        <f>SUMIF($C$4:$AU$4,"Interest",C58:AU58)</f>
      </c>
      <c r="AX58" s="11">
        <f>ROUND(SUMIF($C$4:$AU$4,"Balance",C58:AU58),2)</f>
      </c>
      <c r="AY58">
        <f>MIN(E57+D58,C$3)</f>
      </c>
      <c r="AZ58">
        <f>MIN(H57+G58,F$3)</f>
      </c>
      <c r="BA58">
        <f>MIN(K57+J58,I$3)</f>
      </c>
      <c r="BB58">
        <f>MIN(N57+M58,L$3)</f>
      </c>
      <c r="BC58">
        <f>MIN(Q57+P58,O$3)</f>
      </c>
      <c r="BD58">
        <f>MIN(T57+S58,R$3)</f>
      </c>
      <c r="BE58">
        <f>MIN(W57+V58,U$3)</f>
      </c>
      <c r="BF58">
        <f>MIN(Z57+Y58,X$3)</f>
      </c>
      <c r="BG58">
        <f>MIN(AC57+AB58,AA$3)</f>
      </c>
      <c r="BH58">
        <f>MIN(AF57+AE58,AD$3)</f>
      </c>
      <c r="BI58">
        <f>MIN(AI57+AH58,AG$3)</f>
      </c>
      <c r="BJ58">
        <f>MIN(AL57+AK58,AJ$3)</f>
      </c>
      <c r="BK58">
        <f>MIN(AO57+AN58,AM$3)</f>
      </c>
      <c r="BL58">
        <f>MIN(AR57+AQ58,AP$3)</f>
      </c>
      <c r="BM58">
        <f>MIN(AU57+AT58,AS$3)</f>
      </c>
      <c r="BN58">
        <f>E57+D58-AY58</f>
      </c>
      <c r="BO58">
        <f>BN58+H57+G58-AZ58</f>
      </c>
      <c r="BP58">
        <f>BO58+K57+J58-BA58</f>
      </c>
      <c r="BQ58">
        <f>BP58+N57+M58-BB58</f>
      </c>
      <c r="BR58">
        <f>BQ58+Q57+P58-BC58</f>
      </c>
      <c r="BS58">
        <f>BR58+T57+S58-BD58</f>
      </c>
      <c r="BT58">
        <f>BS58+W57+V58-BE58</f>
      </c>
      <c r="BU58">
        <f>BT58+Z57+Y58-BF58</f>
      </c>
      <c r="BV58">
        <f>BU58+AC57+AB58-BG58</f>
      </c>
      <c r="BW58">
        <f>BV58+AF57+AE58-BH58</f>
      </c>
      <c r="BX58">
        <f>BW58+AI57+AH58-BI58</f>
      </c>
      <c r="BY58">
        <f>BX58+AL57+AK58-BJ58</f>
      </c>
      <c r="BZ58">
        <f>BY58+AO57+AN58-BK58</f>
      </c>
      <c r="CA58">
        <f>BZ58+AR57+AQ58-BL58</f>
      </c>
      <c r="CB58">
        <f>CA58+AU57+AT58-BM58</f>
      </c>
      <c r="CC58">
        <f>MAX(0,Plan!$B$6-SUM(AY58:BM58))</f>
      </c>
    </row>
    <row r="59" spans="1:81" x14ac:dyDescent="0.25">
      <c r="A59">
        <v>54</v>
      </c>
      <c r="B59" s="22">
        <f>EDATE(Plan!$B$5,A59-1)</f>
      </c>
      <c r="C59" s="14">
        <f>ROUND(AY59+MIN(E58+D59-AY59,$CC59),2)</f>
      </c>
      <c r="D59" s="14">
        <f>ROUND(ROUND(E58*100,0)*ROUND(D$3*100000,0)/1200000,0)/100</f>
      </c>
      <c r="E59" s="14">
        <f>ROUND(E58+D59-C59,2)</f>
      </c>
      <c r="F59" s="14">
        <f>ROUND(AZ59+MIN(H58+G59-AZ59,MAX(0,$CC59-BN59)),2)</f>
      </c>
      <c r="G59" s="14">
        <f>ROUND(ROUND(H58*100,0)*ROUND(G$3*100000,0)/1200000,0)/100</f>
      </c>
      <c r="H59" s="14">
        <f>ROUND(H58+G59-F59,2)</f>
      </c>
      <c r="I59" s="14">
        <f>ROUND(BA59+MIN(K58+J59-BA59,MAX(0,$CC59-BO59)),2)</f>
      </c>
      <c r="J59" s="14">
        <f>ROUND(ROUND(K58*100,0)*ROUND(J$3*100000,0)/1200000,0)/100</f>
      </c>
      <c r="K59" s="14">
        <f>ROUND(K58+J59-I59,2)</f>
      </c>
      <c r="L59" s="14">
        <f>ROUND(BB59+MIN(N58+M59-BB59,MAX(0,$CC59-BP59)),2)</f>
      </c>
      <c r="M59" s="14">
        <f>ROUND(ROUND(N58*100,0)*ROUND(M$3*100000,0)/1200000,0)/100</f>
      </c>
      <c r="N59" s="14">
        <f>ROUND(N58+M59-L59,2)</f>
      </c>
      <c r="O59" s="14">
        <f>ROUND(BC59+MIN(Q58+P59-BC59,MAX(0,$CC59-BQ59)),2)</f>
      </c>
      <c r="P59" s="14">
        <f>ROUND(ROUND(Q58*100,0)*ROUND(P$3*100000,0)/1200000,0)/100</f>
      </c>
      <c r="Q59" s="14">
        <f>ROUND(Q58+P59-O59,2)</f>
      </c>
      <c r="R59" s="14">
        <f>ROUND(BD59+MIN(T58+S59-BD59,MAX(0,$CC59-BR59)),2)</f>
      </c>
      <c r="S59" s="14">
        <f>ROUND(ROUND(T58*100,0)*ROUND(S$3*100000,0)/1200000,0)/100</f>
      </c>
      <c r="T59" s="14">
        <f>ROUND(T58+S59-R59,2)</f>
      </c>
      <c r="U59" s="14">
        <f>ROUND(BE59+MIN(W58+V59-BE59,MAX(0,$CC59-BS59)),2)</f>
      </c>
      <c r="V59" s="14">
        <f>ROUND(ROUND(W58*100,0)*ROUND(V$3*100000,0)/1200000,0)/100</f>
      </c>
      <c r="W59" s="14">
        <f>ROUND(W58+V59-U59,2)</f>
      </c>
      <c r="X59" s="14">
        <f>ROUND(BF59+MIN(Z58+Y59-BF59,MAX(0,$CC59-BT59)),2)</f>
      </c>
      <c r="Y59" s="14">
        <f>ROUND(ROUND(Z58*100,0)*ROUND(Y$3*100000,0)/1200000,0)/100</f>
      </c>
      <c r="Z59" s="14">
        <f>ROUND(Z58+Y59-X59,2)</f>
      </c>
      <c r="AA59" s="14">
        <f>ROUND(BG59+MIN(AC58+AB59-BG59,MAX(0,$CC59-BU59)),2)</f>
      </c>
      <c r="AB59" s="14">
        <f>ROUND(ROUND(AC58*100,0)*ROUND(AB$3*100000,0)/1200000,0)/100</f>
      </c>
      <c r="AC59" s="14">
        <f>ROUND(AC58+AB59-AA59,2)</f>
      </c>
      <c r="AD59" s="14">
        <f>ROUND(BH59+MIN(AF58+AE59-BH59,MAX(0,$CC59-BV59)),2)</f>
      </c>
      <c r="AE59" s="14">
        <f>ROUND(ROUND(AF58*100,0)*ROUND(AE$3*100000,0)/1200000,0)/100</f>
      </c>
      <c r="AF59" s="14">
        <f>ROUND(AF58+AE59-AD59,2)</f>
      </c>
      <c r="AG59" s="14">
        <f>ROUND(BI59+MIN(AI58+AH59-BI59,MAX(0,$CC59-BW59)),2)</f>
      </c>
      <c r="AH59" s="14">
        <f>ROUND(ROUND(AI58*100,0)*ROUND(AH$3*100000,0)/1200000,0)/100</f>
      </c>
      <c r="AI59" s="14">
        <f>ROUND(AI58+AH59-AG59,2)</f>
      </c>
      <c r="AJ59" s="14">
        <f>ROUND(BJ59+MIN(AL58+AK59-BJ59,MAX(0,$CC59-BX59)),2)</f>
      </c>
      <c r="AK59" s="14">
        <f>ROUND(ROUND(AL58*100,0)*ROUND(AK$3*100000,0)/1200000,0)/100</f>
      </c>
      <c r="AL59" s="14">
        <f>ROUND(AL58+AK59-AJ59,2)</f>
      </c>
      <c r="AM59" s="14">
        <f>ROUND(BK59+MIN(AO58+AN59-BK59,MAX(0,$CC59-BY59)),2)</f>
      </c>
      <c r="AN59" s="14">
        <f>ROUND(ROUND(AO58*100,0)*ROUND(AN$3*100000,0)/1200000,0)/100</f>
      </c>
      <c r="AO59" s="14">
        <f>ROUND(AO58+AN59-AM59,2)</f>
      </c>
      <c r="AP59" s="14">
        <f>ROUND(BL59+MIN(AR58+AQ59-BL59,MAX(0,$CC59-BZ59)),2)</f>
      </c>
      <c r="AQ59" s="14">
        <f>ROUND(ROUND(AR58*100,0)*ROUND(AQ$3*100000,0)/1200000,0)/100</f>
      </c>
      <c r="AR59" s="14">
        <f>ROUND(AR58+AQ59-AP59,2)</f>
      </c>
      <c r="AS59" s="14">
        <f>ROUND(BM59+MIN(AU58+AT59-BM59,MAX(0,$CC59-CA59)),2)</f>
      </c>
      <c r="AT59" s="14">
        <f>ROUND(ROUND(AU58*100,0)*ROUND(AT$3*100000,0)/1200000,0)/100</f>
      </c>
      <c r="AU59" s="14">
        <f>ROUND(AU58+AT59-AS59,2)</f>
      </c>
      <c r="AV59" s="11">
        <f>SUMIF($C$4:$AU$4,"Payment",C59:AU59)</f>
      </c>
      <c r="AW59" s="11">
        <f>SUMIF($C$4:$AU$4,"Interest",C59:AU59)</f>
      </c>
      <c r="AX59" s="11">
        <f>ROUND(SUMIF($C$4:$AU$4,"Balance",C59:AU59),2)</f>
      </c>
      <c r="AY59">
        <f>MIN(E58+D59,C$3)</f>
      </c>
      <c r="AZ59">
        <f>MIN(H58+G59,F$3)</f>
      </c>
      <c r="BA59">
        <f>MIN(K58+J59,I$3)</f>
      </c>
      <c r="BB59">
        <f>MIN(N58+M59,L$3)</f>
      </c>
      <c r="BC59">
        <f>MIN(Q58+P59,O$3)</f>
      </c>
      <c r="BD59">
        <f>MIN(T58+S59,R$3)</f>
      </c>
      <c r="BE59">
        <f>MIN(W58+V59,U$3)</f>
      </c>
      <c r="BF59">
        <f>MIN(Z58+Y59,X$3)</f>
      </c>
      <c r="BG59">
        <f>MIN(AC58+AB59,AA$3)</f>
      </c>
      <c r="BH59">
        <f>MIN(AF58+AE59,AD$3)</f>
      </c>
      <c r="BI59">
        <f>MIN(AI58+AH59,AG$3)</f>
      </c>
      <c r="BJ59">
        <f>MIN(AL58+AK59,AJ$3)</f>
      </c>
      <c r="BK59">
        <f>MIN(AO58+AN59,AM$3)</f>
      </c>
      <c r="BL59">
        <f>MIN(AR58+AQ59,AP$3)</f>
      </c>
      <c r="BM59">
        <f>MIN(AU58+AT59,AS$3)</f>
      </c>
      <c r="BN59">
        <f>E58+D59-AY59</f>
      </c>
      <c r="BO59">
        <f>BN59+H58+G59-AZ59</f>
      </c>
      <c r="BP59">
        <f>BO59+K58+J59-BA59</f>
      </c>
      <c r="BQ59">
        <f>BP59+N58+M59-BB59</f>
      </c>
      <c r="BR59">
        <f>BQ59+Q58+P59-BC59</f>
      </c>
      <c r="BS59">
        <f>BR59+T58+S59-BD59</f>
      </c>
      <c r="BT59">
        <f>BS59+W58+V59-BE59</f>
      </c>
      <c r="BU59">
        <f>BT59+Z58+Y59-BF59</f>
      </c>
      <c r="BV59">
        <f>BU59+AC58+AB59-BG59</f>
      </c>
      <c r="BW59">
        <f>BV59+AF58+AE59-BH59</f>
      </c>
      <c r="BX59">
        <f>BW59+AI58+AH59-BI59</f>
      </c>
      <c r="BY59">
        <f>BX59+AL58+AK59-BJ59</f>
      </c>
      <c r="BZ59">
        <f>BY59+AO58+AN59-BK59</f>
      </c>
      <c r="CA59">
        <f>BZ59+AR58+AQ59-BL59</f>
      </c>
      <c r="CB59">
        <f>CA59+AU58+AT59-BM59</f>
      </c>
      <c r="CC59">
        <f>MAX(0,Plan!$B$6-SUM(AY59:BM59))</f>
      </c>
    </row>
    <row r="60" spans="1:81" x14ac:dyDescent="0.25">
      <c r="A60">
        <v>55</v>
      </c>
      <c r="B60" s="22">
        <f>EDATE(Plan!$B$5,A60-1)</f>
      </c>
      <c r="C60" s="14">
        <f>ROUND(AY60+MIN(E59+D60-AY60,$CC60),2)</f>
      </c>
      <c r="D60" s="14">
        <f>ROUND(ROUND(E59*100,0)*ROUND(D$3*100000,0)/1200000,0)/100</f>
      </c>
      <c r="E60" s="14">
        <f>ROUND(E59+D60-C60,2)</f>
      </c>
      <c r="F60" s="14">
        <f>ROUND(AZ60+MIN(H59+G60-AZ60,MAX(0,$CC60-BN60)),2)</f>
      </c>
      <c r="G60" s="14">
        <f>ROUND(ROUND(H59*100,0)*ROUND(G$3*100000,0)/1200000,0)/100</f>
      </c>
      <c r="H60" s="14">
        <f>ROUND(H59+G60-F60,2)</f>
      </c>
      <c r="I60" s="14">
        <f>ROUND(BA60+MIN(K59+J60-BA60,MAX(0,$CC60-BO60)),2)</f>
      </c>
      <c r="J60" s="14">
        <f>ROUND(ROUND(K59*100,0)*ROUND(J$3*100000,0)/1200000,0)/100</f>
      </c>
      <c r="K60" s="14">
        <f>ROUND(K59+J60-I60,2)</f>
      </c>
      <c r="L60" s="14">
        <f>ROUND(BB60+MIN(N59+M60-BB60,MAX(0,$CC60-BP60)),2)</f>
      </c>
      <c r="M60" s="14">
        <f>ROUND(ROUND(N59*100,0)*ROUND(M$3*100000,0)/1200000,0)/100</f>
      </c>
      <c r="N60" s="14">
        <f>ROUND(N59+M60-L60,2)</f>
      </c>
      <c r="O60" s="14">
        <f>ROUND(BC60+MIN(Q59+P60-BC60,MAX(0,$CC60-BQ60)),2)</f>
      </c>
      <c r="P60" s="14">
        <f>ROUND(ROUND(Q59*100,0)*ROUND(P$3*100000,0)/1200000,0)/100</f>
      </c>
      <c r="Q60" s="14">
        <f>ROUND(Q59+P60-O60,2)</f>
      </c>
      <c r="R60" s="14">
        <f>ROUND(BD60+MIN(T59+S60-BD60,MAX(0,$CC60-BR60)),2)</f>
      </c>
      <c r="S60" s="14">
        <f>ROUND(ROUND(T59*100,0)*ROUND(S$3*100000,0)/1200000,0)/100</f>
      </c>
      <c r="T60" s="14">
        <f>ROUND(T59+S60-R60,2)</f>
      </c>
      <c r="U60" s="14">
        <f>ROUND(BE60+MIN(W59+V60-BE60,MAX(0,$CC60-BS60)),2)</f>
      </c>
      <c r="V60" s="14">
        <f>ROUND(ROUND(W59*100,0)*ROUND(V$3*100000,0)/1200000,0)/100</f>
      </c>
      <c r="W60" s="14">
        <f>ROUND(W59+V60-U60,2)</f>
      </c>
      <c r="X60" s="14">
        <f>ROUND(BF60+MIN(Z59+Y60-BF60,MAX(0,$CC60-BT60)),2)</f>
      </c>
      <c r="Y60" s="14">
        <f>ROUND(ROUND(Z59*100,0)*ROUND(Y$3*100000,0)/1200000,0)/100</f>
      </c>
      <c r="Z60" s="14">
        <f>ROUND(Z59+Y60-X60,2)</f>
      </c>
      <c r="AA60" s="14">
        <f>ROUND(BG60+MIN(AC59+AB60-BG60,MAX(0,$CC60-BU60)),2)</f>
      </c>
      <c r="AB60" s="14">
        <f>ROUND(ROUND(AC59*100,0)*ROUND(AB$3*100000,0)/1200000,0)/100</f>
      </c>
      <c r="AC60" s="14">
        <f>ROUND(AC59+AB60-AA60,2)</f>
      </c>
      <c r="AD60" s="14">
        <f>ROUND(BH60+MIN(AF59+AE60-BH60,MAX(0,$CC60-BV60)),2)</f>
      </c>
      <c r="AE60" s="14">
        <f>ROUND(ROUND(AF59*100,0)*ROUND(AE$3*100000,0)/1200000,0)/100</f>
      </c>
      <c r="AF60" s="14">
        <f>ROUND(AF59+AE60-AD60,2)</f>
      </c>
      <c r="AG60" s="14">
        <f>ROUND(BI60+MIN(AI59+AH60-BI60,MAX(0,$CC60-BW60)),2)</f>
      </c>
      <c r="AH60" s="14">
        <f>ROUND(ROUND(AI59*100,0)*ROUND(AH$3*100000,0)/1200000,0)/100</f>
      </c>
      <c r="AI60" s="14">
        <f>ROUND(AI59+AH60-AG60,2)</f>
      </c>
      <c r="AJ60" s="14">
        <f>ROUND(BJ60+MIN(AL59+AK60-BJ60,MAX(0,$CC60-BX60)),2)</f>
      </c>
      <c r="AK60" s="14">
        <f>ROUND(ROUND(AL59*100,0)*ROUND(AK$3*100000,0)/1200000,0)/100</f>
      </c>
      <c r="AL60" s="14">
        <f>ROUND(AL59+AK60-AJ60,2)</f>
      </c>
      <c r="AM60" s="14">
        <f>ROUND(BK60+MIN(AO59+AN60-BK60,MAX(0,$CC60-BY60)),2)</f>
      </c>
      <c r="AN60" s="14">
        <f>ROUND(ROUND(AO59*100,0)*ROUND(AN$3*100000,0)/1200000,0)/100</f>
      </c>
      <c r="AO60" s="14">
        <f>ROUND(AO59+AN60-AM60,2)</f>
      </c>
      <c r="AP60" s="14">
        <f>ROUND(BL60+MIN(AR59+AQ60-BL60,MAX(0,$CC60-BZ60)),2)</f>
      </c>
      <c r="AQ60" s="14">
        <f>ROUND(ROUND(AR59*100,0)*ROUND(AQ$3*100000,0)/1200000,0)/100</f>
      </c>
      <c r="AR60" s="14">
        <f>ROUND(AR59+AQ60-AP60,2)</f>
      </c>
      <c r="AS60" s="14">
        <f>ROUND(BM60+MIN(AU59+AT60-BM60,MAX(0,$CC60-CA60)),2)</f>
      </c>
      <c r="AT60" s="14">
        <f>ROUND(ROUND(AU59*100,0)*ROUND(AT$3*100000,0)/1200000,0)/100</f>
      </c>
      <c r="AU60" s="14">
        <f>ROUND(AU59+AT60-AS60,2)</f>
      </c>
      <c r="AV60" s="11">
        <f>SUMIF($C$4:$AU$4,"Payment",C60:AU60)</f>
      </c>
      <c r="AW60" s="11">
        <f>SUMIF($C$4:$AU$4,"Interest",C60:AU60)</f>
      </c>
      <c r="AX60" s="11">
        <f>ROUND(SUMIF($C$4:$AU$4,"Balance",C60:AU60),2)</f>
      </c>
      <c r="AY60">
        <f>MIN(E59+D60,C$3)</f>
      </c>
      <c r="AZ60">
        <f>MIN(H59+G60,F$3)</f>
      </c>
      <c r="BA60">
        <f>MIN(K59+J60,I$3)</f>
      </c>
      <c r="BB60">
        <f>MIN(N59+M60,L$3)</f>
      </c>
      <c r="BC60">
        <f>MIN(Q59+P60,O$3)</f>
      </c>
      <c r="BD60">
        <f>MIN(T59+S60,R$3)</f>
      </c>
      <c r="BE60">
        <f>MIN(W59+V60,U$3)</f>
      </c>
      <c r="BF60">
        <f>MIN(Z59+Y60,X$3)</f>
      </c>
      <c r="BG60">
        <f>MIN(AC59+AB60,AA$3)</f>
      </c>
      <c r="BH60">
        <f>MIN(AF59+AE60,AD$3)</f>
      </c>
      <c r="BI60">
        <f>MIN(AI59+AH60,AG$3)</f>
      </c>
      <c r="BJ60">
        <f>MIN(AL59+AK60,AJ$3)</f>
      </c>
      <c r="BK60">
        <f>MIN(AO59+AN60,AM$3)</f>
      </c>
      <c r="BL60">
        <f>MIN(AR59+AQ60,AP$3)</f>
      </c>
      <c r="BM60">
        <f>MIN(AU59+AT60,AS$3)</f>
      </c>
      <c r="BN60">
        <f>E59+D60-AY60</f>
      </c>
      <c r="BO60">
        <f>BN60+H59+G60-AZ60</f>
      </c>
      <c r="BP60">
        <f>BO60+K59+J60-BA60</f>
      </c>
      <c r="BQ60">
        <f>BP60+N59+M60-BB60</f>
      </c>
      <c r="BR60">
        <f>BQ60+Q59+P60-BC60</f>
      </c>
      <c r="BS60">
        <f>BR60+T59+S60-BD60</f>
      </c>
      <c r="BT60">
        <f>BS60+W59+V60-BE60</f>
      </c>
      <c r="BU60">
        <f>BT60+Z59+Y60-BF60</f>
      </c>
      <c r="BV60">
        <f>BU60+AC59+AB60-BG60</f>
      </c>
      <c r="BW60">
        <f>BV60+AF59+AE60-BH60</f>
      </c>
      <c r="BX60">
        <f>BW60+AI59+AH60-BI60</f>
      </c>
      <c r="BY60">
        <f>BX60+AL59+AK60-BJ60</f>
      </c>
      <c r="BZ60">
        <f>BY60+AO59+AN60-BK60</f>
      </c>
      <c r="CA60">
        <f>BZ60+AR59+AQ60-BL60</f>
      </c>
      <c r="CB60">
        <f>CA60+AU59+AT60-BM60</f>
      </c>
      <c r="CC60">
        <f>MAX(0,Plan!$B$6-SUM(AY60:BM60))</f>
      </c>
    </row>
    <row r="61" spans="1:81" x14ac:dyDescent="0.25">
      <c r="A61">
        <v>56</v>
      </c>
      <c r="B61" s="22">
        <f>EDATE(Plan!$B$5,A61-1)</f>
      </c>
      <c r="C61" s="14">
        <f>ROUND(AY61+MIN(E60+D61-AY61,$CC61),2)</f>
      </c>
      <c r="D61" s="14">
        <f>ROUND(ROUND(E60*100,0)*ROUND(D$3*100000,0)/1200000,0)/100</f>
      </c>
      <c r="E61" s="14">
        <f>ROUND(E60+D61-C61,2)</f>
      </c>
      <c r="F61" s="14">
        <f>ROUND(AZ61+MIN(H60+G61-AZ61,MAX(0,$CC61-BN61)),2)</f>
      </c>
      <c r="G61" s="14">
        <f>ROUND(ROUND(H60*100,0)*ROUND(G$3*100000,0)/1200000,0)/100</f>
      </c>
      <c r="H61" s="14">
        <f>ROUND(H60+G61-F61,2)</f>
      </c>
      <c r="I61" s="14">
        <f>ROUND(BA61+MIN(K60+J61-BA61,MAX(0,$CC61-BO61)),2)</f>
      </c>
      <c r="J61" s="14">
        <f>ROUND(ROUND(K60*100,0)*ROUND(J$3*100000,0)/1200000,0)/100</f>
      </c>
      <c r="K61" s="14">
        <f>ROUND(K60+J61-I61,2)</f>
      </c>
      <c r="L61" s="14">
        <f>ROUND(BB61+MIN(N60+M61-BB61,MAX(0,$CC61-BP61)),2)</f>
      </c>
      <c r="M61" s="14">
        <f>ROUND(ROUND(N60*100,0)*ROUND(M$3*100000,0)/1200000,0)/100</f>
      </c>
      <c r="N61" s="14">
        <f>ROUND(N60+M61-L61,2)</f>
      </c>
      <c r="O61" s="14">
        <f>ROUND(BC61+MIN(Q60+P61-BC61,MAX(0,$CC61-BQ61)),2)</f>
      </c>
      <c r="P61" s="14">
        <f>ROUND(ROUND(Q60*100,0)*ROUND(P$3*100000,0)/1200000,0)/100</f>
      </c>
      <c r="Q61" s="14">
        <f>ROUND(Q60+P61-O61,2)</f>
      </c>
      <c r="R61" s="14">
        <f>ROUND(BD61+MIN(T60+S61-BD61,MAX(0,$CC61-BR61)),2)</f>
      </c>
      <c r="S61" s="14">
        <f>ROUND(ROUND(T60*100,0)*ROUND(S$3*100000,0)/1200000,0)/100</f>
      </c>
      <c r="T61" s="14">
        <f>ROUND(T60+S61-R61,2)</f>
      </c>
      <c r="U61" s="14">
        <f>ROUND(BE61+MIN(W60+V61-BE61,MAX(0,$CC61-BS61)),2)</f>
      </c>
      <c r="V61" s="14">
        <f>ROUND(ROUND(W60*100,0)*ROUND(V$3*100000,0)/1200000,0)/100</f>
      </c>
      <c r="W61" s="14">
        <f>ROUND(W60+V61-U61,2)</f>
      </c>
      <c r="X61" s="14">
        <f>ROUND(BF61+MIN(Z60+Y61-BF61,MAX(0,$CC61-BT61)),2)</f>
      </c>
      <c r="Y61" s="14">
        <f>ROUND(ROUND(Z60*100,0)*ROUND(Y$3*100000,0)/1200000,0)/100</f>
      </c>
      <c r="Z61" s="14">
        <f>ROUND(Z60+Y61-X61,2)</f>
      </c>
      <c r="AA61" s="14">
        <f>ROUND(BG61+MIN(AC60+AB61-BG61,MAX(0,$CC61-BU61)),2)</f>
      </c>
      <c r="AB61" s="14">
        <f>ROUND(ROUND(AC60*100,0)*ROUND(AB$3*100000,0)/1200000,0)/100</f>
      </c>
      <c r="AC61" s="14">
        <f>ROUND(AC60+AB61-AA61,2)</f>
      </c>
      <c r="AD61" s="14">
        <f>ROUND(BH61+MIN(AF60+AE61-BH61,MAX(0,$CC61-BV61)),2)</f>
      </c>
      <c r="AE61" s="14">
        <f>ROUND(ROUND(AF60*100,0)*ROUND(AE$3*100000,0)/1200000,0)/100</f>
      </c>
      <c r="AF61" s="14">
        <f>ROUND(AF60+AE61-AD61,2)</f>
      </c>
      <c r="AG61" s="14">
        <f>ROUND(BI61+MIN(AI60+AH61-BI61,MAX(0,$CC61-BW61)),2)</f>
      </c>
      <c r="AH61" s="14">
        <f>ROUND(ROUND(AI60*100,0)*ROUND(AH$3*100000,0)/1200000,0)/100</f>
      </c>
      <c r="AI61" s="14">
        <f>ROUND(AI60+AH61-AG61,2)</f>
      </c>
      <c r="AJ61" s="14">
        <f>ROUND(BJ61+MIN(AL60+AK61-BJ61,MAX(0,$CC61-BX61)),2)</f>
      </c>
      <c r="AK61" s="14">
        <f>ROUND(ROUND(AL60*100,0)*ROUND(AK$3*100000,0)/1200000,0)/100</f>
      </c>
      <c r="AL61" s="14">
        <f>ROUND(AL60+AK61-AJ61,2)</f>
      </c>
      <c r="AM61" s="14">
        <f>ROUND(BK61+MIN(AO60+AN61-BK61,MAX(0,$CC61-BY61)),2)</f>
      </c>
      <c r="AN61" s="14">
        <f>ROUND(ROUND(AO60*100,0)*ROUND(AN$3*100000,0)/1200000,0)/100</f>
      </c>
      <c r="AO61" s="14">
        <f>ROUND(AO60+AN61-AM61,2)</f>
      </c>
      <c r="AP61" s="14">
        <f>ROUND(BL61+MIN(AR60+AQ61-BL61,MAX(0,$CC61-BZ61)),2)</f>
      </c>
      <c r="AQ61" s="14">
        <f>ROUND(ROUND(AR60*100,0)*ROUND(AQ$3*100000,0)/1200000,0)/100</f>
      </c>
      <c r="AR61" s="14">
        <f>ROUND(AR60+AQ61-AP61,2)</f>
      </c>
      <c r="AS61" s="14">
        <f>ROUND(BM61+MIN(AU60+AT61-BM61,MAX(0,$CC61-CA61)),2)</f>
      </c>
      <c r="AT61" s="14">
        <f>ROUND(ROUND(AU60*100,0)*ROUND(AT$3*100000,0)/1200000,0)/100</f>
      </c>
      <c r="AU61" s="14">
        <f>ROUND(AU60+AT61-AS61,2)</f>
      </c>
      <c r="AV61" s="11">
        <f>SUMIF($C$4:$AU$4,"Payment",C61:AU61)</f>
      </c>
      <c r="AW61" s="11">
        <f>SUMIF($C$4:$AU$4,"Interest",C61:AU61)</f>
      </c>
      <c r="AX61" s="11">
        <f>ROUND(SUMIF($C$4:$AU$4,"Balance",C61:AU61),2)</f>
      </c>
      <c r="AY61">
        <f>MIN(E60+D61,C$3)</f>
      </c>
      <c r="AZ61">
        <f>MIN(H60+G61,F$3)</f>
      </c>
      <c r="BA61">
        <f>MIN(K60+J61,I$3)</f>
      </c>
      <c r="BB61">
        <f>MIN(N60+M61,L$3)</f>
      </c>
      <c r="BC61">
        <f>MIN(Q60+P61,O$3)</f>
      </c>
      <c r="BD61">
        <f>MIN(T60+S61,R$3)</f>
      </c>
      <c r="BE61">
        <f>MIN(W60+V61,U$3)</f>
      </c>
      <c r="BF61">
        <f>MIN(Z60+Y61,X$3)</f>
      </c>
      <c r="BG61">
        <f>MIN(AC60+AB61,AA$3)</f>
      </c>
      <c r="BH61">
        <f>MIN(AF60+AE61,AD$3)</f>
      </c>
      <c r="BI61">
        <f>MIN(AI60+AH61,AG$3)</f>
      </c>
      <c r="BJ61">
        <f>MIN(AL60+AK61,AJ$3)</f>
      </c>
      <c r="BK61">
        <f>MIN(AO60+AN61,AM$3)</f>
      </c>
      <c r="BL61">
        <f>MIN(AR60+AQ61,AP$3)</f>
      </c>
      <c r="BM61">
        <f>MIN(AU60+AT61,AS$3)</f>
      </c>
      <c r="BN61">
        <f>E60+D61-AY61</f>
      </c>
      <c r="BO61">
        <f>BN61+H60+G61-AZ61</f>
      </c>
      <c r="BP61">
        <f>BO61+K60+J61-BA61</f>
      </c>
      <c r="BQ61">
        <f>BP61+N60+M61-BB61</f>
      </c>
      <c r="BR61">
        <f>BQ61+Q60+P61-BC61</f>
      </c>
      <c r="BS61">
        <f>BR61+T60+S61-BD61</f>
      </c>
      <c r="BT61">
        <f>BS61+W60+V61-BE61</f>
      </c>
      <c r="BU61">
        <f>BT61+Z60+Y61-BF61</f>
      </c>
      <c r="BV61">
        <f>BU61+AC60+AB61-BG61</f>
      </c>
      <c r="BW61">
        <f>BV61+AF60+AE61-BH61</f>
      </c>
      <c r="BX61">
        <f>BW61+AI60+AH61-BI61</f>
      </c>
      <c r="BY61">
        <f>BX61+AL60+AK61-BJ61</f>
      </c>
      <c r="BZ61">
        <f>BY61+AO60+AN61-BK61</f>
      </c>
      <c r="CA61">
        <f>BZ61+AR60+AQ61-BL61</f>
      </c>
      <c r="CB61">
        <f>CA61+AU60+AT61-BM61</f>
      </c>
      <c r="CC61">
        <f>MAX(0,Plan!$B$6-SUM(AY61:BM61))</f>
      </c>
    </row>
    <row r="62" spans="1:81" x14ac:dyDescent="0.25">
      <c r="A62">
        <v>57</v>
      </c>
      <c r="B62" s="22">
        <f>EDATE(Plan!$B$5,A62-1)</f>
      </c>
      <c r="C62" s="14">
        <f>ROUND(AY62+MIN(E61+D62-AY62,$CC62),2)</f>
      </c>
      <c r="D62" s="14">
        <f>ROUND(ROUND(E61*100,0)*ROUND(D$3*100000,0)/1200000,0)/100</f>
      </c>
      <c r="E62" s="14">
        <f>ROUND(E61+D62-C62,2)</f>
      </c>
      <c r="F62" s="14">
        <f>ROUND(AZ62+MIN(H61+G62-AZ62,MAX(0,$CC62-BN62)),2)</f>
      </c>
      <c r="G62" s="14">
        <f>ROUND(ROUND(H61*100,0)*ROUND(G$3*100000,0)/1200000,0)/100</f>
      </c>
      <c r="H62" s="14">
        <f>ROUND(H61+G62-F62,2)</f>
      </c>
      <c r="I62" s="14">
        <f>ROUND(BA62+MIN(K61+J62-BA62,MAX(0,$CC62-BO62)),2)</f>
      </c>
      <c r="J62" s="14">
        <f>ROUND(ROUND(K61*100,0)*ROUND(J$3*100000,0)/1200000,0)/100</f>
      </c>
      <c r="K62" s="14">
        <f>ROUND(K61+J62-I62,2)</f>
      </c>
      <c r="L62" s="14">
        <f>ROUND(BB62+MIN(N61+M62-BB62,MAX(0,$CC62-BP62)),2)</f>
      </c>
      <c r="M62" s="14">
        <f>ROUND(ROUND(N61*100,0)*ROUND(M$3*100000,0)/1200000,0)/100</f>
      </c>
      <c r="N62" s="14">
        <f>ROUND(N61+M62-L62,2)</f>
      </c>
      <c r="O62" s="14">
        <f>ROUND(BC62+MIN(Q61+P62-BC62,MAX(0,$CC62-BQ62)),2)</f>
      </c>
      <c r="P62" s="14">
        <f>ROUND(ROUND(Q61*100,0)*ROUND(P$3*100000,0)/1200000,0)/100</f>
      </c>
      <c r="Q62" s="14">
        <f>ROUND(Q61+P62-O62,2)</f>
      </c>
      <c r="R62" s="14">
        <f>ROUND(BD62+MIN(T61+S62-BD62,MAX(0,$CC62-BR62)),2)</f>
      </c>
      <c r="S62" s="14">
        <f>ROUND(ROUND(T61*100,0)*ROUND(S$3*100000,0)/1200000,0)/100</f>
      </c>
      <c r="T62" s="14">
        <f>ROUND(T61+S62-R62,2)</f>
      </c>
      <c r="U62" s="14">
        <f>ROUND(BE62+MIN(W61+V62-BE62,MAX(0,$CC62-BS62)),2)</f>
      </c>
      <c r="V62" s="14">
        <f>ROUND(ROUND(W61*100,0)*ROUND(V$3*100000,0)/1200000,0)/100</f>
      </c>
      <c r="W62" s="14">
        <f>ROUND(W61+V62-U62,2)</f>
      </c>
      <c r="X62" s="14">
        <f>ROUND(BF62+MIN(Z61+Y62-BF62,MAX(0,$CC62-BT62)),2)</f>
      </c>
      <c r="Y62" s="14">
        <f>ROUND(ROUND(Z61*100,0)*ROUND(Y$3*100000,0)/1200000,0)/100</f>
      </c>
      <c r="Z62" s="14">
        <f>ROUND(Z61+Y62-X62,2)</f>
      </c>
      <c r="AA62" s="14">
        <f>ROUND(BG62+MIN(AC61+AB62-BG62,MAX(0,$CC62-BU62)),2)</f>
      </c>
      <c r="AB62" s="14">
        <f>ROUND(ROUND(AC61*100,0)*ROUND(AB$3*100000,0)/1200000,0)/100</f>
      </c>
      <c r="AC62" s="14">
        <f>ROUND(AC61+AB62-AA62,2)</f>
      </c>
      <c r="AD62" s="14">
        <f>ROUND(BH62+MIN(AF61+AE62-BH62,MAX(0,$CC62-BV62)),2)</f>
      </c>
      <c r="AE62" s="14">
        <f>ROUND(ROUND(AF61*100,0)*ROUND(AE$3*100000,0)/1200000,0)/100</f>
      </c>
      <c r="AF62" s="14">
        <f>ROUND(AF61+AE62-AD62,2)</f>
      </c>
      <c r="AG62" s="14">
        <f>ROUND(BI62+MIN(AI61+AH62-BI62,MAX(0,$CC62-BW62)),2)</f>
      </c>
      <c r="AH62" s="14">
        <f>ROUND(ROUND(AI61*100,0)*ROUND(AH$3*100000,0)/1200000,0)/100</f>
      </c>
      <c r="AI62" s="14">
        <f>ROUND(AI61+AH62-AG62,2)</f>
      </c>
      <c r="AJ62" s="14">
        <f>ROUND(BJ62+MIN(AL61+AK62-BJ62,MAX(0,$CC62-BX62)),2)</f>
      </c>
      <c r="AK62" s="14">
        <f>ROUND(ROUND(AL61*100,0)*ROUND(AK$3*100000,0)/1200000,0)/100</f>
      </c>
      <c r="AL62" s="14">
        <f>ROUND(AL61+AK62-AJ62,2)</f>
      </c>
      <c r="AM62" s="14">
        <f>ROUND(BK62+MIN(AO61+AN62-BK62,MAX(0,$CC62-BY62)),2)</f>
      </c>
      <c r="AN62" s="14">
        <f>ROUND(ROUND(AO61*100,0)*ROUND(AN$3*100000,0)/1200000,0)/100</f>
      </c>
      <c r="AO62" s="14">
        <f>ROUND(AO61+AN62-AM62,2)</f>
      </c>
      <c r="AP62" s="14">
        <f>ROUND(BL62+MIN(AR61+AQ62-BL62,MAX(0,$CC62-BZ62)),2)</f>
      </c>
      <c r="AQ62" s="14">
        <f>ROUND(ROUND(AR61*100,0)*ROUND(AQ$3*100000,0)/1200000,0)/100</f>
      </c>
      <c r="AR62" s="14">
        <f>ROUND(AR61+AQ62-AP62,2)</f>
      </c>
      <c r="AS62" s="14">
        <f>ROUND(BM62+MIN(AU61+AT62-BM62,MAX(0,$CC62-CA62)),2)</f>
      </c>
      <c r="AT62" s="14">
        <f>ROUND(ROUND(AU61*100,0)*ROUND(AT$3*100000,0)/1200000,0)/100</f>
      </c>
      <c r="AU62" s="14">
        <f>ROUND(AU61+AT62-AS62,2)</f>
      </c>
      <c r="AV62" s="11">
        <f>SUMIF($C$4:$AU$4,"Payment",C62:AU62)</f>
      </c>
      <c r="AW62" s="11">
        <f>SUMIF($C$4:$AU$4,"Interest",C62:AU62)</f>
      </c>
      <c r="AX62" s="11">
        <f>ROUND(SUMIF($C$4:$AU$4,"Balance",C62:AU62),2)</f>
      </c>
      <c r="AY62">
        <f>MIN(E61+D62,C$3)</f>
      </c>
      <c r="AZ62">
        <f>MIN(H61+G62,F$3)</f>
      </c>
      <c r="BA62">
        <f>MIN(K61+J62,I$3)</f>
      </c>
      <c r="BB62">
        <f>MIN(N61+M62,L$3)</f>
      </c>
      <c r="BC62">
        <f>MIN(Q61+P62,O$3)</f>
      </c>
      <c r="BD62">
        <f>MIN(T61+S62,R$3)</f>
      </c>
      <c r="BE62">
        <f>MIN(W61+V62,U$3)</f>
      </c>
      <c r="BF62">
        <f>MIN(Z61+Y62,X$3)</f>
      </c>
      <c r="BG62">
        <f>MIN(AC61+AB62,AA$3)</f>
      </c>
      <c r="BH62">
        <f>MIN(AF61+AE62,AD$3)</f>
      </c>
      <c r="BI62">
        <f>MIN(AI61+AH62,AG$3)</f>
      </c>
      <c r="BJ62">
        <f>MIN(AL61+AK62,AJ$3)</f>
      </c>
      <c r="BK62">
        <f>MIN(AO61+AN62,AM$3)</f>
      </c>
      <c r="BL62">
        <f>MIN(AR61+AQ62,AP$3)</f>
      </c>
      <c r="BM62">
        <f>MIN(AU61+AT62,AS$3)</f>
      </c>
      <c r="BN62">
        <f>E61+D62-AY62</f>
      </c>
      <c r="BO62">
        <f>BN62+H61+G62-AZ62</f>
      </c>
      <c r="BP62">
        <f>BO62+K61+J62-BA62</f>
      </c>
      <c r="BQ62">
        <f>BP62+N61+M62-BB62</f>
      </c>
      <c r="BR62">
        <f>BQ62+Q61+P62-BC62</f>
      </c>
      <c r="BS62">
        <f>BR62+T61+S62-BD62</f>
      </c>
      <c r="BT62">
        <f>BS62+W61+V62-BE62</f>
      </c>
      <c r="BU62">
        <f>BT62+Z61+Y62-BF62</f>
      </c>
      <c r="BV62">
        <f>BU62+AC61+AB62-BG62</f>
      </c>
      <c r="BW62">
        <f>BV62+AF61+AE62-BH62</f>
      </c>
      <c r="BX62">
        <f>BW62+AI61+AH62-BI62</f>
      </c>
      <c r="BY62">
        <f>BX62+AL61+AK62-BJ62</f>
      </c>
      <c r="BZ62">
        <f>BY62+AO61+AN62-BK62</f>
      </c>
      <c r="CA62">
        <f>BZ62+AR61+AQ62-BL62</f>
      </c>
      <c r="CB62">
        <f>CA62+AU61+AT62-BM62</f>
      </c>
      <c r="CC62">
        <f>MAX(0,Plan!$B$6-SUM(AY62:BM62))</f>
      </c>
    </row>
    <row r="63" spans="1:81" x14ac:dyDescent="0.25">
      <c r="A63">
        <v>58</v>
      </c>
      <c r="B63" s="22">
        <f>EDATE(Plan!$B$5,A63-1)</f>
      </c>
      <c r="C63" s="14">
        <f>ROUND(AY63+MIN(E62+D63-AY63,$CC63),2)</f>
      </c>
      <c r="D63" s="14">
        <f>ROUND(ROUND(E62*100,0)*ROUND(D$3*100000,0)/1200000,0)/100</f>
      </c>
      <c r="E63" s="14">
        <f>ROUND(E62+D63-C63,2)</f>
      </c>
      <c r="F63" s="14">
        <f>ROUND(AZ63+MIN(H62+G63-AZ63,MAX(0,$CC63-BN63)),2)</f>
      </c>
      <c r="G63" s="14">
        <f>ROUND(ROUND(H62*100,0)*ROUND(G$3*100000,0)/1200000,0)/100</f>
      </c>
      <c r="H63" s="14">
        <f>ROUND(H62+G63-F63,2)</f>
      </c>
      <c r="I63" s="14">
        <f>ROUND(BA63+MIN(K62+J63-BA63,MAX(0,$CC63-BO63)),2)</f>
      </c>
      <c r="J63" s="14">
        <f>ROUND(ROUND(K62*100,0)*ROUND(J$3*100000,0)/1200000,0)/100</f>
      </c>
      <c r="K63" s="14">
        <f>ROUND(K62+J63-I63,2)</f>
      </c>
      <c r="L63" s="14">
        <f>ROUND(BB63+MIN(N62+M63-BB63,MAX(0,$CC63-BP63)),2)</f>
      </c>
      <c r="M63" s="14">
        <f>ROUND(ROUND(N62*100,0)*ROUND(M$3*100000,0)/1200000,0)/100</f>
      </c>
      <c r="N63" s="14">
        <f>ROUND(N62+M63-L63,2)</f>
      </c>
      <c r="O63" s="14">
        <f>ROUND(BC63+MIN(Q62+P63-BC63,MAX(0,$CC63-BQ63)),2)</f>
      </c>
      <c r="P63" s="14">
        <f>ROUND(ROUND(Q62*100,0)*ROUND(P$3*100000,0)/1200000,0)/100</f>
      </c>
      <c r="Q63" s="14">
        <f>ROUND(Q62+P63-O63,2)</f>
      </c>
      <c r="R63" s="14">
        <f>ROUND(BD63+MIN(T62+S63-BD63,MAX(0,$CC63-BR63)),2)</f>
      </c>
      <c r="S63" s="14">
        <f>ROUND(ROUND(T62*100,0)*ROUND(S$3*100000,0)/1200000,0)/100</f>
      </c>
      <c r="T63" s="14">
        <f>ROUND(T62+S63-R63,2)</f>
      </c>
      <c r="U63" s="14">
        <f>ROUND(BE63+MIN(W62+V63-BE63,MAX(0,$CC63-BS63)),2)</f>
      </c>
      <c r="V63" s="14">
        <f>ROUND(ROUND(W62*100,0)*ROUND(V$3*100000,0)/1200000,0)/100</f>
      </c>
      <c r="W63" s="14">
        <f>ROUND(W62+V63-U63,2)</f>
      </c>
      <c r="X63" s="14">
        <f>ROUND(BF63+MIN(Z62+Y63-BF63,MAX(0,$CC63-BT63)),2)</f>
      </c>
      <c r="Y63" s="14">
        <f>ROUND(ROUND(Z62*100,0)*ROUND(Y$3*100000,0)/1200000,0)/100</f>
      </c>
      <c r="Z63" s="14">
        <f>ROUND(Z62+Y63-X63,2)</f>
      </c>
      <c r="AA63" s="14">
        <f>ROUND(BG63+MIN(AC62+AB63-BG63,MAX(0,$CC63-BU63)),2)</f>
      </c>
      <c r="AB63" s="14">
        <f>ROUND(ROUND(AC62*100,0)*ROUND(AB$3*100000,0)/1200000,0)/100</f>
      </c>
      <c r="AC63" s="14">
        <f>ROUND(AC62+AB63-AA63,2)</f>
      </c>
      <c r="AD63" s="14">
        <f>ROUND(BH63+MIN(AF62+AE63-BH63,MAX(0,$CC63-BV63)),2)</f>
      </c>
      <c r="AE63" s="14">
        <f>ROUND(ROUND(AF62*100,0)*ROUND(AE$3*100000,0)/1200000,0)/100</f>
      </c>
      <c r="AF63" s="14">
        <f>ROUND(AF62+AE63-AD63,2)</f>
      </c>
      <c r="AG63" s="14">
        <f>ROUND(BI63+MIN(AI62+AH63-BI63,MAX(0,$CC63-BW63)),2)</f>
      </c>
      <c r="AH63" s="14">
        <f>ROUND(ROUND(AI62*100,0)*ROUND(AH$3*100000,0)/1200000,0)/100</f>
      </c>
      <c r="AI63" s="14">
        <f>ROUND(AI62+AH63-AG63,2)</f>
      </c>
      <c r="AJ63" s="14">
        <f>ROUND(BJ63+MIN(AL62+AK63-BJ63,MAX(0,$CC63-BX63)),2)</f>
      </c>
      <c r="AK63" s="14">
        <f>ROUND(ROUND(AL62*100,0)*ROUND(AK$3*100000,0)/1200000,0)/100</f>
      </c>
      <c r="AL63" s="14">
        <f>ROUND(AL62+AK63-AJ63,2)</f>
      </c>
      <c r="AM63" s="14">
        <f>ROUND(BK63+MIN(AO62+AN63-BK63,MAX(0,$CC63-BY63)),2)</f>
      </c>
      <c r="AN63" s="14">
        <f>ROUND(ROUND(AO62*100,0)*ROUND(AN$3*100000,0)/1200000,0)/100</f>
      </c>
      <c r="AO63" s="14">
        <f>ROUND(AO62+AN63-AM63,2)</f>
      </c>
      <c r="AP63" s="14">
        <f>ROUND(BL63+MIN(AR62+AQ63-BL63,MAX(0,$CC63-BZ63)),2)</f>
      </c>
      <c r="AQ63" s="14">
        <f>ROUND(ROUND(AR62*100,0)*ROUND(AQ$3*100000,0)/1200000,0)/100</f>
      </c>
      <c r="AR63" s="14">
        <f>ROUND(AR62+AQ63-AP63,2)</f>
      </c>
      <c r="AS63" s="14">
        <f>ROUND(BM63+MIN(AU62+AT63-BM63,MAX(0,$CC63-CA63)),2)</f>
      </c>
      <c r="AT63" s="14">
        <f>ROUND(ROUND(AU62*100,0)*ROUND(AT$3*100000,0)/1200000,0)/100</f>
      </c>
      <c r="AU63" s="14">
        <f>ROUND(AU62+AT63-AS63,2)</f>
      </c>
      <c r="AV63" s="11">
        <f>SUMIF($C$4:$AU$4,"Payment",C63:AU63)</f>
      </c>
      <c r="AW63" s="11">
        <f>SUMIF($C$4:$AU$4,"Interest",C63:AU63)</f>
      </c>
      <c r="AX63" s="11">
        <f>ROUND(SUMIF($C$4:$AU$4,"Balance",C63:AU63),2)</f>
      </c>
      <c r="AY63">
        <f>MIN(E62+D63,C$3)</f>
      </c>
      <c r="AZ63">
        <f>MIN(H62+G63,F$3)</f>
      </c>
      <c r="BA63">
        <f>MIN(K62+J63,I$3)</f>
      </c>
      <c r="BB63">
        <f>MIN(N62+M63,L$3)</f>
      </c>
      <c r="BC63">
        <f>MIN(Q62+P63,O$3)</f>
      </c>
      <c r="BD63">
        <f>MIN(T62+S63,R$3)</f>
      </c>
      <c r="BE63">
        <f>MIN(W62+V63,U$3)</f>
      </c>
      <c r="BF63">
        <f>MIN(Z62+Y63,X$3)</f>
      </c>
      <c r="BG63">
        <f>MIN(AC62+AB63,AA$3)</f>
      </c>
      <c r="BH63">
        <f>MIN(AF62+AE63,AD$3)</f>
      </c>
      <c r="BI63">
        <f>MIN(AI62+AH63,AG$3)</f>
      </c>
      <c r="BJ63">
        <f>MIN(AL62+AK63,AJ$3)</f>
      </c>
      <c r="BK63">
        <f>MIN(AO62+AN63,AM$3)</f>
      </c>
      <c r="BL63">
        <f>MIN(AR62+AQ63,AP$3)</f>
      </c>
      <c r="BM63">
        <f>MIN(AU62+AT63,AS$3)</f>
      </c>
      <c r="BN63">
        <f>E62+D63-AY63</f>
      </c>
      <c r="BO63">
        <f>BN63+H62+G63-AZ63</f>
      </c>
      <c r="BP63">
        <f>BO63+K62+J63-BA63</f>
      </c>
      <c r="BQ63">
        <f>BP63+N62+M63-BB63</f>
      </c>
      <c r="BR63">
        <f>BQ63+Q62+P63-BC63</f>
      </c>
      <c r="BS63">
        <f>BR63+T62+S63-BD63</f>
      </c>
      <c r="BT63">
        <f>BS63+W62+V63-BE63</f>
      </c>
      <c r="BU63">
        <f>BT63+Z62+Y63-BF63</f>
      </c>
      <c r="BV63">
        <f>BU63+AC62+AB63-BG63</f>
      </c>
      <c r="BW63">
        <f>BV63+AF62+AE63-BH63</f>
      </c>
      <c r="BX63">
        <f>BW63+AI62+AH63-BI63</f>
      </c>
      <c r="BY63">
        <f>BX63+AL62+AK63-BJ63</f>
      </c>
      <c r="BZ63">
        <f>BY63+AO62+AN63-BK63</f>
      </c>
      <c r="CA63">
        <f>BZ63+AR62+AQ63-BL63</f>
      </c>
      <c r="CB63">
        <f>CA63+AU62+AT63-BM63</f>
      </c>
      <c r="CC63">
        <f>MAX(0,Plan!$B$6-SUM(AY63:BM63))</f>
      </c>
    </row>
    <row r="64" spans="1:81" x14ac:dyDescent="0.25">
      <c r="A64">
        <v>59</v>
      </c>
      <c r="B64" s="22">
        <f>EDATE(Plan!$B$5,A64-1)</f>
      </c>
      <c r="C64" s="14">
        <f>ROUND(AY64+MIN(E63+D64-AY64,$CC64),2)</f>
      </c>
      <c r="D64" s="14">
        <f>ROUND(ROUND(E63*100,0)*ROUND(D$3*100000,0)/1200000,0)/100</f>
      </c>
      <c r="E64" s="14">
        <f>ROUND(E63+D64-C64,2)</f>
      </c>
      <c r="F64" s="14">
        <f>ROUND(AZ64+MIN(H63+G64-AZ64,MAX(0,$CC64-BN64)),2)</f>
      </c>
      <c r="G64" s="14">
        <f>ROUND(ROUND(H63*100,0)*ROUND(G$3*100000,0)/1200000,0)/100</f>
      </c>
      <c r="H64" s="14">
        <f>ROUND(H63+G64-F64,2)</f>
      </c>
      <c r="I64" s="14">
        <f>ROUND(BA64+MIN(K63+J64-BA64,MAX(0,$CC64-BO64)),2)</f>
      </c>
      <c r="J64" s="14">
        <f>ROUND(ROUND(K63*100,0)*ROUND(J$3*100000,0)/1200000,0)/100</f>
      </c>
      <c r="K64" s="14">
        <f>ROUND(K63+J64-I64,2)</f>
      </c>
      <c r="L64" s="14">
        <f>ROUND(BB64+MIN(N63+M64-BB64,MAX(0,$CC64-BP64)),2)</f>
      </c>
      <c r="M64" s="14">
        <f>ROUND(ROUND(N63*100,0)*ROUND(M$3*100000,0)/1200000,0)/100</f>
      </c>
      <c r="N64" s="14">
        <f>ROUND(N63+M64-L64,2)</f>
      </c>
      <c r="O64" s="14">
        <f>ROUND(BC64+MIN(Q63+P64-BC64,MAX(0,$CC64-BQ64)),2)</f>
      </c>
      <c r="P64" s="14">
        <f>ROUND(ROUND(Q63*100,0)*ROUND(P$3*100000,0)/1200000,0)/100</f>
      </c>
      <c r="Q64" s="14">
        <f>ROUND(Q63+P64-O64,2)</f>
      </c>
      <c r="R64" s="14">
        <f>ROUND(BD64+MIN(T63+S64-BD64,MAX(0,$CC64-BR64)),2)</f>
      </c>
      <c r="S64" s="14">
        <f>ROUND(ROUND(T63*100,0)*ROUND(S$3*100000,0)/1200000,0)/100</f>
      </c>
      <c r="T64" s="14">
        <f>ROUND(T63+S64-R64,2)</f>
      </c>
      <c r="U64" s="14">
        <f>ROUND(BE64+MIN(W63+V64-BE64,MAX(0,$CC64-BS64)),2)</f>
      </c>
      <c r="V64" s="14">
        <f>ROUND(ROUND(W63*100,0)*ROUND(V$3*100000,0)/1200000,0)/100</f>
      </c>
      <c r="W64" s="14">
        <f>ROUND(W63+V64-U64,2)</f>
      </c>
      <c r="X64" s="14">
        <f>ROUND(BF64+MIN(Z63+Y64-BF64,MAX(0,$CC64-BT64)),2)</f>
      </c>
      <c r="Y64" s="14">
        <f>ROUND(ROUND(Z63*100,0)*ROUND(Y$3*100000,0)/1200000,0)/100</f>
      </c>
      <c r="Z64" s="14">
        <f>ROUND(Z63+Y64-X64,2)</f>
      </c>
      <c r="AA64" s="14">
        <f>ROUND(BG64+MIN(AC63+AB64-BG64,MAX(0,$CC64-BU64)),2)</f>
      </c>
      <c r="AB64" s="14">
        <f>ROUND(ROUND(AC63*100,0)*ROUND(AB$3*100000,0)/1200000,0)/100</f>
      </c>
      <c r="AC64" s="14">
        <f>ROUND(AC63+AB64-AA64,2)</f>
      </c>
      <c r="AD64" s="14">
        <f>ROUND(BH64+MIN(AF63+AE64-BH64,MAX(0,$CC64-BV64)),2)</f>
      </c>
      <c r="AE64" s="14">
        <f>ROUND(ROUND(AF63*100,0)*ROUND(AE$3*100000,0)/1200000,0)/100</f>
      </c>
      <c r="AF64" s="14">
        <f>ROUND(AF63+AE64-AD64,2)</f>
      </c>
      <c r="AG64" s="14">
        <f>ROUND(BI64+MIN(AI63+AH64-BI64,MAX(0,$CC64-BW64)),2)</f>
      </c>
      <c r="AH64" s="14">
        <f>ROUND(ROUND(AI63*100,0)*ROUND(AH$3*100000,0)/1200000,0)/100</f>
      </c>
      <c r="AI64" s="14">
        <f>ROUND(AI63+AH64-AG64,2)</f>
      </c>
      <c r="AJ64" s="14">
        <f>ROUND(BJ64+MIN(AL63+AK64-BJ64,MAX(0,$CC64-BX64)),2)</f>
      </c>
      <c r="AK64" s="14">
        <f>ROUND(ROUND(AL63*100,0)*ROUND(AK$3*100000,0)/1200000,0)/100</f>
      </c>
      <c r="AL64" s="14">
        <f>ROUND(AL63+AK64-AJ64,2)</f>
      </c>
      <c r="AM64" s="14">
        <f>ROUND(BK64+MIN(AO63+AN64-BK64,MAX(0,$CC64-BY64)),2)</f>
      </c>
      <c r="AN64" s="14">
        <f>ROUND(ROUND(AO63*100,0)*ROUND(AN$3*100000,0)/1200000,0)/100</f>
      </c>
      <c r="AO64" s="14">
        <f>ROUND(AO63+AN64-AM64,2)</f>
      </c>
      <c r="AP64" s="14">
        <f>ROUND(BL64+MIN(AR63+AQ64-BL64,MAX(0,$CC64-BZ64)),2)</f>
      </c>
      <c r="AQ64" s="14">
        <f>ROUND(ROUND(AR63*100,0)*ROUND(AQ$3*100000,0)/1200000,0)/100</f>
      </c>
      <c r="AR64" s="14">
        <f>ROUND(AR63+AQ64-AP64,2)</f>
      </c>
      <c r="AS64" s="14">
        <f>ROUND(BM64+MIN(AU63+AT64-BM64,MAX(0,$CC64-CA64)),2)</f>
      </c>
      <c r="AT64" s="14">
        <f>ROUND(ROUND(AU63*100,0)*ROUND(AT$3*100000,0)/1200000,0)/100</f>
      </c>
      <c r="AU64" s="14">
        <f>ROUND(AU63+AT64-AS64,2)</f>
      </c>
      <c r="AV64" s="11">
        <f>SUMIF($C$4:$AU$4,"Payment",C64:AU64)</f>
      </c>
      <c r="AW64" s="11">
        <f>SUMIF($C$4:$AU$4,"Interest",C64:AU64)</f>
      </c>
      <c r="AX64" s="11">
        <f>ROUND(SUMIF($C$4:$AU$4,"Balance",C64:AU64),2)</f>
      </c>
      <c r="AY64">
        <f>MIN(E63+D64,C$3)</f>
      </c>
      <c r="AZ64">
        <f>MIN(H63+G64,F$3)</f>
      </c>
      <c r="BA64">
        <f>MIN(K63+J64,I$3)</f>
      </c>
      <c r="BB64">
        <f>MIN(N63+M64,L$3)</f>
      </c>
      <c r="BC64">
        <f>MIN(Q63+P64,O$3)</f>
      </c>
      <c r="BD64">
        <f>MIN(T63+S64,R$3)</f>
      </c>
      <c r="BE64">
        <f>MIN(W63+V64,U$3)</f>
      </c>
      <c r="BF64">
        <f>MIN(Z63+Y64,X$3)</f>
      </c>
      <c r="BG64">
        <f>MIN(AC63+AB64,AA$3)</f>
      </c>
      <c r="BH64">
        <f>MIN(AF63+AE64,AD$3)</f>
      </c>
      <c r="BI64">
        <f>MIN(AI63+AH64,AG$3)</f>
      </c>
      <c r="BJ64">
        <f>MIN(AL63+AK64,AJ$3)</f>
      </c>
      <c r="BK64">
        <f>MIN(AO63+AN64,AM$3)</f>
      </c>
      <c r="BL64">
        <f>MIN(AR63+AQ64,AP$3)</f>
      </c>
      <c r="BM64">
        <f>MIN(AU63+AT64,AS$3)</f>
      </c>
      <c r="BN64">
        <f>E63+D64-AY64</f>
      </c>
      <c r="BO64">
        <f>BN64+H63+G64-AZ64</f>
      </c>
      <c r="BP64">
        <f>BO64+K63+J64-BA64</f>
      </c>
      <c r="BQ64">
        <f>BP64+N63+M64-BB64</f>
      </c>
      <c r="BR64">
        <f>BQ64+Q63+P64-BC64</f>
      </c>
      <c r="BS64">
        <f>BR64+T63+S64-BD64</f>
      </c>
      <c r="BT64">
        <f>BS64+W63+V64-BE64</f>
      </c>
      <c r="BU64">
        <f>BT64+Z63+Y64-BF64</f>
      </c>
      <c r="BV64">
        <f>BU64+AC63+AB64-BG64</f>
      </c>
      <c r="BW64">
        <f>BV64+AF63+AE64-BH64</f>
      </c>
      <c r="BX64">
        <f>BW64+AI63+AH64-BI64</f>
      </c>
      <c r="BY64">
        <f>BX64+AL63+AK64-BJ64</f>
      </c>
      <c r="BZ64">
        <f>BY64+AO63+AN64-BK64</f>
      </c>
      <c r="CA64">
        <f>BZ64+AR63+AQ64-BL64</f>
      </c>
      <c r="CB64">
        <f>CA64+AU63+AT64-BM64</f>
      </c>
      <c r="CC64">
        <f>MAX(0,Plan!$B$6-SUM(AY64:BM64))</f>
      </c>
    </row>
    <row r="65" spans="1:81" x14ac:dyDescent="0.25">
      <c r="A65">
        <v>60</v>
      </c>
      <c r="B65" s="22">
        <f>EDATE(Plan!$B$5,A65-1)</f>
      </c>
      <c r="C65" s="14">
        <f>ROUND(AY65+MIN(E64+D65-AY65,$CC65),2)</f>
      </c>
      <c r="D65" s="14">
        <f>ROUND(ROUND(E64*100,0)*ROUND(D$3*100000,0)/1200000,0)/100</f>
      </c>
      <c r="E65" s="14">
        <f>ROUND(E64+D65-C65,2)</f>
      </c>
      <c r="F65" s="14">
        <f>ROUND(AZ65+MIN(H64+G65-AZ65,MAX(0,$CC65-BN65)),2)</f>
      </c>
      <c r="G65" s="14">
        <f>ROUND(ROUND(H64*100,0)*ROUND(G$3*100000,0)/1200000,0)/100</f>
      </c>
      <c r="H65" s="14">
        <f>ROUND(H64+G65-F65,2)</f>
      </c>
      <c r="I65" s="14">
        <f>ROUND(BA65+MIN(K64+J65-BA65,MAX(0,$CC65-BO65)),2)</f>
      </c>
      <c r="J65" s="14">
        <f>ROUND(ROUND(K64*100,0)*ROUND(J$3*100000,0)/1200000,0)/100</f>
      </c>
      <c r="K65" s="14">
        <f>ROUND(K64+J65-I65,2)</f>
      </c>
      <c r="L65" s="14">
        <f>ROUND(BB65+MIN(N64+M65-BB65,MAX(0,$CC65-BP65)),2)</f>
      </c>
      <c r="M65" s="14">
        <f>ROUND(ROUND(N64*100,0)*ROUND(M$3*100000,0)/1200000,0)/100</f>
      </c>
      <c r="N65" s="14">
        <f>ROUND(N64+M65-L65,2)</f>
      </c>
      <c r="O65" s="14">
        <f>ROUND(BC65+MIN(Q64+P65-BC65,MAX(0,$CC65-BQ65)),2)</f>
      </c>
      <c r="P65" s="14">
        <f>ROUND(ROUND(Q64*100,0)*ROUND(P$3*100000,0)/1200000,0)/100</f>
      </c>
      <c r="Q65" s="14">
        <f>ROUND(Q64+P65-O65,2)</f>
      </c>
      <c r="R65" s="14">
        <f>ROUND(BD65+MIN(T64+S65-BD65,MAX(0,$CC65-BR65)),2)</f>
      </c>
      <c r="S65" s="14">
        <f>ROUND(ROUND(T64*100,0)*ROUND(S$3*100000,0)/1200000,0)/100</f>
      </c>
      <c r="T65" s="14">
        <f>ROUND(T64+S65-R65,2)</f>
      </c>
      <c r="U65" s="14">
        <f>ROUND(BE65+MIN(W64+V65-BE65,MAX(0,$CC65-BS65)),2)</f>
      </c>
      <c r="V65" s="14">
        <f>ROUND(ROUND(W64*100,0)*ROUND(V$3*100000,0)/1200000,0)/100</f>
      </c>
      <c r="W65" s="14">
        <f>ROUND(W64+V65-U65,2)</f>
      </c>
      <c r="X65" s="14">
        <f>ROUND(BF65+MIN(Z64+Y65-BF65,MAX(0,$CC65-BT65)),2)</f>
      </c>
      <c r="Y65" s="14">
        <f>ROUND(ROUND(Z64*100,0)*ROUND(Y$3*100000,0)/1200000,0)/100</f>
      </c>
      <c r="Z65" s="14">
        <f>ROUND(Z64+Y65-X65,2)</f>
      </c>
      <c r="AA65" s="14">
        <f>ROUND(BG65+MIN(AC64+AB65-BG65,MAX(0,$CC65-BU65)),2)</f>
      </c>
      <c r="AB65" s="14">
        <f>ROUND(ROUND(AC64*100,0)*ROUND(AB$3*100000,0)/1200000,0)/100</f>
      </c>
      <c r="AC65" s="14">
        <f>ROUND(AC64+AB65-AA65,2)</f>
      </c>
      <c r="AD65" s="14">
        <f>ROUND(BH65+MIN(AF64+AE65-BH65,MAX(0,$CC65-BV65)),2)</f>
      </c>
      <c r="AE65" s="14">
        <f>ROUND(ROUND(AF64*100,0)*ROUND(AE$3*100000,0)/1200000,0)/100</f>
      </c>
      <c r="AF65" s="14">
        <f>ROUND(AF64+AE65-AD65,2)</f>
      </c>
      <c r="AG65" s="14">
        <f>ROUND(BI65+MIN(AI64+AH65-BI65,MAX(0,$CC65-BW65)),2)</f>
      </c>
      <c r="AH65" s="14">
        <f>ROUND(ROUND(AI64*100,0)*ROUND(AH$3*100000,0)/1200000,0)/100</f>
      </c>
      <c r="AI65" s="14">
        <f>ROUND(AI64+AH65-AG65,2)</f>
      </c>
      <c r="AJ65" s="14">
        <f>ROUND(BJ65+MIN(AL64+AK65-BJ65,MAX(0,$CC65-BX65)),2)</f>
      </c>
      <c r="AK65" s="14">
        <f>ROUND(ROUND(AL64*100,0)*ROUND(AK$3*100000,0)/1200000,0)/100</f>
      </c>
      <c r="AL65" s="14">
        <f>ROUND(AL64+AK65-AJ65,2)</f>
      </c>
      <c r="AM65" s="14">
        <f>ROUND(BK65+MIN(AO64+AN65-BK65,MAX(0,$CC65-BY65)),2)</f>
      </c>
      <c r="AN65" s="14">
        <f>ROUND(ROUND(AO64*100,0)*ROUND(AN$3*100000,0)/1200000,0)/100</f>
      </c>
      <c r="AO65" s="14">
        <f>ROUND(AO64+AN65-AM65,2)</f>
      </c>
      <c r="AP65" s="14">
        <f>ROUND(BL65+MIN(AR64+AQ65-BL65,MAX(0,$CC65-BZ65)),2)</f>
      </c>
      <c r="AQ65" s="14">
        <f>ROUND(ROUND(AR64*100,0)*ROUND(AQ$3*100000,0)/1200000,0)/100</f>
      </c>
      <c r="AR65" s="14">
        <f>ROUND(AR64+AQ65-AP65,2)</f>
      </c>
      <c r="AS65" s="14">
        <f>ROUND(BM65+MIN(AU64+AT65-BM65,MAX(0,$CC65-CA65)),2)</f>
      </c>
      <c r="AT65" s="14">
        <f>ROUND(ROUND(AU64*100,0)*ROUND(AT$3*100000,0)/1200000,0)/100</f>
      </c>
      <c r="AU65" s="14">
        <f>ROUND(AU64+AT65-AS65,2)</f>
      </c>
      <c r="AV65" s="11">
        <f>SUMIF($C$4:$AU$4,"Payment",C65:AU65)</f>
      </c>
      <c r="AW65" s="11">
        <f>SUMIF($C$4:$AU$4,"Interest",C65:AU65)</f>
      </c>
      <c r="AX65" s="11">
        <f>ROUND(SUMIF($C$4:$AU$4,"Balance",C65:AU65),2)</f>
      </c>
      <c r="AY65">
        <f>MIN(E64+D65,C$3)</f>
      </c>
      <c r="AZ65">
        <f>MIN(H64+G65,F$3)</f>
      </c>
      <c r="BA65">
        <f>MIN(K64+J65,I$3)</f>
      </c>
      <c r="BB65">
        <f>MIN(N64+M65,L$3)</f>
      </c>
      <c r="BC65">
        <f>MIN(Q64+P65,O$3)</f>
      </c>
      <c r="BD65">
        <f>MIN(T64+S65,R$3)</f>
      </c>
      <c r="BE65">
        <f>MIN(W64+V65,U$3)</f>
      </c>
      <c r="BF65">
        <f>MIN(Z64+Y65,X$3)</f>
      </c>
      <c r="BG65">
        <f>MIN(AC64+AB65,AA$3)</f>
      </c>
      <c r="BH65">
        <f>MIN(AF64+AE65,AD$3)</f>
      </c>
      <c r="BI65">
        <f>MIN(AI64+AH65,AG$3)</f>
      </c>
      <c r="BJ65">
        <f>MIN(AL64+AK65,AJ$3)</f>
      </c>
      <c r="BK65">
        <f>MIN(AO64+AN65,AM$3)</f>
      </c>
      <c r="BL65">
        <f>MIN(AR64+AQ65,AP$3)</f>
      </c>
      <c r="BM65">
        <f>MIN(AU64+AT65,AS$3)</f>
      </c>
      <c r="BN65">
        <f>E64+D65-AY65</f>
      </c>
      <c r="BO65">
        <f>BN65+H64+G65-AZ65</f>
      </c>
      <c r="BP65">
        <f>BO65+K64+J65-BA65</f>
      </c>
      <c r="BQ65">
        <f>BP65+N64+M65-BB65</f>
      </c>
      <c r="BR65">
        <f>BQ65+Q64+P65-BC65</f>
      </c>
      <c r="BS65">
        <f>BR65+T64+S65-BD65</f>
      </c>
      <c r="BT65">
        <f>BS65+W64+V65-BE65</f>
      </c>
      <c r="BU65">
        <f>BT65+Z64+Y65-BF65</f>
      </c>
      <c r="BV65">
        <f>BU65+AC64+AB65-BG65</f>
      </c>
      <c r="BW65">
        <f>BV65+AF64+AE65-BH65</f>
      </c>
      <c r="BX65">
        <f>BW65+AI64+AH65-BI65</f>
      </c>
      <c r="BY65">
        <f>BX65+AL64+AK65-BJ65</f>
      </c>
      <c r="BZ65">
        <f>BY65+AO64+AN65-BK65</f>
      </c>
      <c r="CA65">
        <f>BZ65+AR64+AQ65-BL65</f>
      </c>
      <c r="CB65">
        <f>CA65+AU64+AT65-BM65</f>
      </c>
      <c r="CC65">
        <f>MAX(0,Plan!$B$6-SUM(AY65:BM65))</f>
      </c>
    </row>
    <row r="66" spans="1:81" x14ac:dyDescent="0.25">
      <c r="A66">
        <v>61</v>
      </c>
      <c r="B66" s="22">
        <f>EDATE(Plan!$B$5,A66-1)</f>
      </c>
      <c r="C66" s="14">
        <f>ROUND(AY66+MIN(E65+D66-AY66,$CC66),2)</f>
      </c>
      <c r="D66" s="14">
        <f>ROUND(ROUND(E65*100,0)*ROUND(D$3*100000,0)/1200000,0)/100</f>
      </c>
      <c r="E66" s="14">
        <f>ROUND(E65+D66-C66,2)</f>
      </c>
      <c r="F66" s="14">
        <f>ROUND(AZ66+MIN(H65+G66-AZ66,MAX(0,$CC66-BN66)),2)</f>
      </c>
      <c r="G66" s="14">
        <f>ROUND(ROUND(H65*100,0)*ROUND(G$3*100000,0)/1200000,0)/100</f>
      </c>
      <c r="H66" s="14">
        <f>ROUND(H65+G66-F66,2)</f>
      </c>
      <c r="I66" s="14">
        <f>ROUND(BA66+MIN(K65+J66-BA66,MAX(0,$CC66-BO66)),2)</f>
      </c>
      <c r="J66" s="14">
        <f>ROUND(ROUND(K65*100,0)*ROUND(J$3*100000,0)/1200000,0)/100</f>
      </c>
      <c r="K66" s="14">
        <f>ROUND(K65+J66-I66,2)</f>
      </c>
      <c r="L66" s="14">
        <f>ROUND(BB66+MIN(N65+M66-BB66,MAX(0,$CC66-BP66)),2)</f>
      </c>
      <c r="M66" s="14">
        <f>ROUND(ROUND(N65*100,0)*ROUND(M$3*100000,0)/1200000,0)/100</f>
      </c>
      <c r="N66" s="14">
        <f>ROUND(N65+M66-L66,2)</f>
      </c>
      <c r="O66" s="14">
        <f>ROUND(BC66+MIN(Q65+P66-BC66,MAX(0,$CC66-BQ66)),2)</f>
      </c>
      <c r="P66" s="14">
        <f>ROUND(ROUND(Q65*100,0)*ROUND(P$3*100000,0)/1200000,0)/100</f>
      </c>
      <c r="Q66" s="14">
        <f>ROUND(Q65+P66-O66,2)</f>
      </c>
      <c r="R66" s="14">
        <f>ROUND(BD66+MIN(T65+S66-BD66,MAX(0,$CC66-BR66)),2)</f>
      </c>
      <c r="S66" s="14">
        <f>ROUND(ROUND(T65*100,0)*ROUND(S$3*100000,0)/1200000,0)/100</f>
      </c>
      <c r="T66" s="14">
        <f>ROUND(T65+S66-R66,2)</f>
      </c>
      <c r="U66" s="14">
        <f>ROUND(BE66+MIN(W65+V66-BE66,MAX(0,$CC66-BS66)),2)</f>
      </c>
      <c r="V66" s="14">
        <f>ROUND(ROUND(W65*100,0)*ROUND(V$3*100000,0)/1200000,0)/100</f>
      </c>
      <c r="W66" s="14">
        <f>ROUND(W65+V66-U66,2)</f>
      </c>
      <c r="X66" s="14">
        <f>ROUND(BF66+MIN(Z65+Y66-BF66,MAX(0,$CC66-BT66)),2)</f>
      </c>
      <c r="Y66" s="14">
        <f>ROUND(ROUND(Z65*100,0)*ROUND(Y$3*100000,0)/1200000,0)/100</f>
      </c>
      <c r="Z66" s="14">
        <f>ROUND(Z65+Y66-X66,2)</f>
      </c>
      <c r="AA66" s="14">
        <f>ROUND(BG66+MIN(AC65+AB66-BG66,MAX(0,$CC66-BU66)),2)</f>
      </c>
      <c r="AB66" s="14">
        <f>ROUND(ROUND(AC65*100,0)*ROUND(AB$3*100000,0)/1200000,0)/100</f>
      </c>
      <c r="AC66" s="14">
        <f>ROUND(AC65+AB66-AA66,2)</f>
      </c>
      <c r="AD66" s="14">
        <f>ROUND(BH66+MIN(AF65+AE66-BH66,MAX(0,$CC66-BV66)),2)</f>
      </c>
      <c r="AE66" s="14">
        <f>ROUND(ROUND(AF65*100,0)*ROUND(AE$3*100000,0)/1200000,0)/100</f>
      </c>
      <c r="AF66" s="14">
        <f>ROUND(AF65+AE66-AD66,2)</f>
      </c>
      <c r="AG66" s="14">
        <f>ROUND(BI66+MIN(AI65+AH66-BI66,MAX(0,$CC66-BW66)),2)</f>
      </c>
      <c r="AH66" s="14">
        <f>ROUND(ROUND(AI65*100,0)*ROUND(AH$3*100000,0)/1200000,0)/100</f>
      </c>
      <c r="AI66" s="14">
        <f>ROUND(AI65+AH66-AG66,2)</f>
      </c>
      <c r="AJ66" s="14">
        <f>ROUND(BJ66+MIN(AL65+AK66-BJ66,MAX(0,$CC66-BX66)),2)</f>
      </c>
      <c r="AK66" s="14">
        <f>ROUND(ROUND(AL65*100,0)*ROUND(AK$3*100000,0)/1200000,0)/100</f>
      </c>
      <c r="AL66" s="14">
        <f>ROUND(AL65+AK66-AJ66,2)</f>
      </c>
      <c r="AM66" s="14">
        <f>ROUND(BK66+MIN(AO65+AN66-BK66,MAX(0,$CC66-BY66)),2)</f>
      </c>
      <c r="AN66" s="14">
        <f>ROUND(ROUND(AO65*100,0)*ROUND(AN$3*100000,0)/1200000,0)/100</f>
      </c>
      <c r="AO66" s="14">
        <f>ROUND(AO65+AN66-AM66,2)</f>
      </c>
      <c r="AP66" s="14">
        <f>ROUND(BL66+MIN(AR65+AQ66-BL66,MAX(0,$CC66-BZ66)),2)</f>
      </c>
      <c r="AQ66" s="14">
        <f>ROUND(ROUND(AR65*100,0)*ROUND(AQ$3*100000,0)/1200000,0)/100</f>
      </c>
      <c r="AR66" s="14">
        <f>ROUND(AR65+AQ66-AP66,2)</f>
      </c>
      <c r="AS66" s="14">
        <f>ROUND(BM66+MIN(AU65+AT66-BM66,MAX(0,$CC66-CA66)),2)</f>
      </c>
      <c r="AT66" s="14">
        <f>ROUND(ROUND(AU65*100,0)*ROUND(AT$3*100000,0)/1200000,0)/100</f>
      </c>
      <c r="AU66" s="14">
        <f>ROUND(AU65+AT66-AS66,2)</f>
      </c>
      <c r="AV66" s="11">
        <f>SUMIF($C$4:$AU$4,"Payment",C66:AU66)</f>
      </c>
      <c r="AW66" s="11">
        <f>SUMIF($C$4:$AU$4,"Interest",C66:AU66)</f>
      </c>
      <c r="AX66" s="11">
        <f>ROUND(SUMIF($C$4:$AU$4,"Balance",C66:AU66),2)</f>
      </c>
      <c r="AY66">
        <f>MIN(E65+D66,C$3)</f>
      </c>
      <c r="AZ66">
        <f>MIN(H65+G66,F$3)</f>
      </c>
      <c r="BA66">
        <f>MIN(K65+J66,I$3)</f>
      </c>
      <c r="BB66">
        <f>MIN(N65+M66,L$3)</f>
      </c>
      <c r="BC66">
        <f>MIN(Q65+P66,O$3)</f>
      </c>
      <c r="BD66">
        <f>MIN(T65+S66,R$3)</f>
      </c>
      <c r="BE66">
        <f>MIN(W65+V66,U$3)</f>
      </c>
      <c r="BF66">
        <f>MIN(Z65+Y66,X$3)</f>
      </c>
      <c r="BG66">
        <f>MIN(AC65+AB66,AA$3)</f>
      </c>
      <c r="BH66">
        <f>MIN(AF65+AE66,AD$3)</f>
      </c>
      <c r="BI66">
        <f>MIN(AI65+AH66,AG$3)</f>
      </c>
      <c r="BJ66">
        <f>MIN(AL65+AK66,AJ$3)</f>
      </c>
      <c r="BK66">
        <f>MIN(AO65+AN66,AM$3)</f>
      </c>
      <c r="BL66">
        <f>MIN(AR65+AQ66,AP$3)</f>
      </c>
      <c r="BM66">
        <f>MIN(AU65+AT66,AS$3)</f>
      </c>
      <c r="BN66">
        <f>E65+D66-AY66</f>
      </c>
      <c r="BO66">
        <f>BN66+H65+G66-AZ66</f>
      </c>
      <c r="BP66">
        <f>BO66+K65+J66-BA66</f>
      </c>
      <c r="BQ66">
        <f>BP66+N65+M66-BB66</f>
      </c>
      <c r="BR66">
        <f>BQ66+Q65+P66-BC66</f>
      </c>
      <c r="BS66">
        <f>BR66+T65+S66-BD66</f>
      </c>
      <c r="BT66">
        <f>BS66+W65+V66-BE66</f>
      </c>
      <c r="BU66">
        <f>BT66+Z65+Y66-BF66</f>
      </c>
      <c r="BV66">
        <f>BU66+AC65+AB66-BG66</f>
      </c>
      <c r="BW66">
        <f>BV66+AF65+AE66-BH66</f>
      </c>
      <c r="BX66">
        <f>BW66+AI65+AH66-BI66</f>
      </c>
      <c r="BY66">
        <f>BX66+AL65+AK66-BJ66</f>
      </c>
      <c r="BZ66">
        <f>BY66+AO65+AN66-BK66</f>
      </c>
      <c r="CA66">
        <f>BZ66+AR65+AQ66-BL66</f>
      </c>
      <c r="CB66">
        <f>CA66+AU65+AT66-BM66</f>
      </c>
      <c r="CC66">
        <f>MAX(0,Plan!$B$6-SUM(AY66:BM66))</f>
      </c>
    </row>
    <row r="67" spans="1:81" x14ac:dyDescent="0.25">
      <c r="A67">
        <v>62</v>
      </c>
      <c r="B67" s="22">
        <f>EDATE(Plan!$B$5,A67-1)</f>
      </c>
      <c r="C67" s="14">
        <f>ROUND(AY67+MIN(E66+D67-AY67,$CC67),2)</f>
      </c>
      <c r="D67" s="14">
        <f>ROUND(ROUND(E66*100,0)*ROUND(D$3*100000,0)/1200000,0)/100</f>
      </c>
      <c r="E67" s="14">
        <f>ROUND(E66+D67-C67,2)</f>
      </c>
      <c r="F67" s="14">
        <f>ROUND(AZ67+MIN(H66+G67-AZ67,MAX(0,$CC67-BN67)),2)</f>
      </c>
      <c r="G67" s="14">
        <f>ROUND(ROUND(H66*100,0)*ROUND(G$3*100000,0)/1200000,0)/100</f>
      </c>
      <c r="H67" s="14">
        <f>ROUND(H66+G67-F67,2)</f>
      </c>
      <c r="I67" s="14">
        <f>ROUND(BA67+MIN(K66+J67-BA67,MAX(0,$CC67-BO67)),2)</f>
      </c>
      <c r="J67" s="14">
        <f>ROUND(ROUND(K66*100,0)*ROUND(J$3*100000,0)/1200000,0)/100</f>
      </c>
      <c r="K67" s="14">
        <f>ROUND(K66+J67-I67,2)</f>
      </c>
      <c r="L67" s="14">
        <f>ROUND(BB67+MIN(N66+M67-BB67,MAX(0,$CC67-BP67)),2)</f>
      </c>
      <c r="M67" s="14">
        <f>ROUND(ROUND(N66*100,0)*ROUND(M$3*100000,0)/1200000,0)/100</f>
      </c>
      <c r="N67" s="14">
        <f>ROUND(N66+M67-L67,2)</f>
      </c>
      <c r="O67" s="14">
        <f>ROUND(BC67+MIN(Q66+P67-BC67,MAX(0,$CC67-BQ67)),2)</f>
      </c>
      <c r="P67" s="14">
        <f>ROUND(ROUND(Q66*100,0)*ROUND(P$3*100000,0)/1200000,0)/100</f>
      </c>
      <c r="Q67" s="14">
        <f>ROUND(Q66+P67-O67,2)</f>
      </c>
      <c r="R67" s="14">
        <f>ROUND(BD67+MIN(T66+S67-BD67,MAX(0,$CC67-BR67)),2)</f>
      </c>
      <c r="S67" s="14">
        <f>ROUND(ROUND(T66*100,0)*ROUND(S$3*100000,0)/1200000,0)/100</f>
      </c>
      <c r="T67" s="14">
        <f>ROUND(T66+S67-R67,2)</f>
      </c>
      <c r="U67" s="14">
        <f>ROUND(BE67+MIN(W66+V67-BE67,MAX(0,$CC67-BS67)),2)</f>
      </c>
      <c r="V67" s="14">
        <f>ROUND(ROUND(W66*100,0)*ROUND(V$3*100000,0)/1200000,0)/100</f>
      </c>
      <c r="W67" s="14">
        <f>ROUND(W66+V67-U67,2)</f>
      </c>
      <c r="X67" s="14">
        <f>ROUND(BF67+MIN(Z66+Y67-BF67,MAX(0,$CC67-BT67)),2)</f>
      </c>
      <c r="Y67" s="14">
        <f>ROUND(ROUND(Z66*100,0)*ROUND(Y$3*100000,0)/1200000,0)/100</f>
      </c>
      <c r="Z67" s="14">
        <f>ROUND(Z66+Y67-X67,2)</f>
      </c>
      <c r="AA67" s="14">
        <f>ROUND(BG67+MIN(AC66+AB67-BG67,MAX(0,$CC67-BU67)),2)</f>
      </c>
      <c r="AB67" s="14">
        <f>ROUND(ROUND(AC66*100,0)*ROUND(AB$3*100000,0)/1200000,0)/100</f>
      </c>
      <c r="AC67" s="14">
        <f>ROUND(AC66+AB67-AA67,2)</f>
      </c>
      <c r="AD67" s="14">
        <f>ROUND(BH67+MIN(AF66+AE67-BH67,MAX(0,$CC67-BV67)),2)</f>
      </c>
      <c r="AE67" s="14">
        <f>ROUND(ROUND(AF66*100,0)*ROUND(AE$3*100000,0)/1200000,0)/100</f>
      </c>
      <c r="AF67" s="14">
        <f>ROUND(AF66+AE67-AD67,2)</f>
      </c>
      <c r="AG67" s="14">
        <f>ROUND(BI67+MIN(AI66+AH67-BI67,MAX(0,$CC67-BW67)),2)</f>
      </c>
      <c r="AH67" s="14">
        <f>ROUND(ROUND(AI66*100,0)*ROUND(AH$3*100000,0)/1200000,0)/100</f>
      </c>
      <c r="AI67" s="14">
        <f>ROUND(AI66+AH67-AG67,2)</f>
      </c>
      <c r="AJ67" s="14">
        <f>ROUND(BJ67+MIN(AL66+AK67-BJ67,MAX(0,$CC67-BX67)),2)</f>
      </c>
      <c r="AK67" s="14">
        <f>ROUND(ROUND(AL66*100,0)*ROUND(AK$3*100000,0)/1200000,0)/100</f>
      </c>
      <c r="AL67" s="14">
        <f>ROUND(AL66+AK67-AJ67,2)</f>
      </c>
      <c r="AM67" s="14">
        <f>ROUND(BK67+MIN(AO66+AN67-BK67,MAX(0,$CC67-BY67)),2)</f>
      </c>
      <c r="AN67" s="14">
        <f>ROUND(ROUND(AO66*100,0)*ROUND(AN$3*100000,0)/1200000,0)/100</f>
      </c>
      <c r="AO67" s="14">
        <f>ROUND(AO66+AN67-AM67,2)</f>
      </c>
      <c r="AP67" s="14">
        <f>ROUND(BL67+MIN(AR66+AQ67-BL67,MAX(0,$CC67-BZ67)),2)</f>
      </c>
      <c r="AQ67" s="14">
        <f>ROUND(ROUND(AR66*100,0)*ROUND(AQ$3*100000,0)/1200000,0)/100</f>
      </c>
      <c r="AR67" s="14">
        <f>ROUND(AR66+AQ67-AP67,2)</f>
      </c>
      <c r="AS67" s="14">
        <f>ROUND(BM67+MIN(AU66+AT67-BM67,MAX(0,$CC67-CA67)),2)</f>
      </c>
      <c r="AT67" s="14">
        <f>ROUND(ROUND(AU66*100,0)*ROUND(AT$3*100000,0)/1200000,0)/100</f>
      </c>
      <c r="AU67" s="14">
        <f>ROUND(AU66+AT67-AS67,2)</f>
      </c>
      <c r="AV67" s="11">
        <f>SUMIF($C$4:$AU$4,"Payment",C67:AU67)</f>
      </c>
      <c r="AW67" s="11">
        <f>SUMIF($C$4:$AU$4,"Interest",C67:AU67)</f>
      </c>
      <c r="AX67" s="11">
        <f>ROUND(SUMIF($C$4:$AU$4,"Balance",C67:AU67),2)</f>
      </c>
      <c r="AY67">
        <f>MIN(E66+D67,C$3)</f>
      </c>
      <c r="AZ67">
        <f>MIN(H66+G67,F$3)</f>
      </c>
      <c r="BA67">
        <f>MIN(K66+J67,I$3)</f>
      </c>
      <c r="BB67">
        <f>MIN(N66+M67,L$3)</f>
      </c>
      <c r="BC67">
        <f>MIN(Q66+P67,O$3)</f>
      </c>
      <c r="BD67">
        <f>MIN(T66+S67,R$3)</f>
      </c>
      <c r="BE67">
        <f>MIN(W66+V67,U$3)</f>
      </c>
      <c r="BF67">
        <f>MIN(Z66+Y67,X$3)</f>
      </c>
      <c r="BG67">
        <f>MIN(AC66+AB67,AA$3)</f>
      </c>
      <c r="BH67">
        <f>MIN(AF66+AE67,AD$3)</f>
      </c>
      <c r="BI67">
        <f>MIN(AI66+AH67,AG$3)</f>
      </c>
      <c r="BJ67">
        <f>MIN(AL66+AK67,AJ$3)</f>
      </c>
      <c r="BK67">
        <f>MIN(AO66+AN67,AM$3)</f>
      </c>
      <c r="BL67">
        <f>MIN(AR66+AQ67,AP$3)</f>
      </c>
      <c r="BM67">
        <f>MIN(AU66+AT67,AS$3)</f>
      </c>
      <c r="BN67">
        <f>E66+D67-AY67</f>
      </c>
      <c r="BO67">
        <f>BN67+H66+G67-AZ67</f>
      </c>
      <c r="BP67">
        <f>BO67+K66+J67-BA67</f>
      </c>
      <c r="BQ67">
        <f>BP67+N66+M67-BB67</f>
      </c>
      <c r="BR67">
        <f>BQ67+Q66+P67-BC67</f>
      </c>
      <c r="BS67">
        <f>BR67+T66+S67-BD67</f>
      </c>
      <c r="BT67">
        <f>BS67+W66+V67-BE67</f>
      </c>
      <c r="BU67">
        <f>BT67+Z66+Y67-BF67</f>
      </c>
      <c r="BV67">
        <f>BU67+AC66+AB67-BG67</f>
      </c>
      <c r="BW67">
        <f>BV67+AF66+AE67-BH67</f>
      </c>
      <c r="BX67">
        <f>BW67+AI66+AH67-BI67</f>
      </c>
      <c r="BY67">
        <f>BX67+AL66+AK67-BJ67</f>
      </c>
      <c r="BZ67">
        <f>BY67+AO66+AN67-BK67</f>
      </c>
      <c r="CA67">
        <f>BZ67+AR66+AQ67-BL67</f>
      </c>
      <c r="CB67">
        <f>CA67+AU66+AT67-BM67</f>
      </c>
      <c r="CC67">
        <f>MAX(0,Plan!$B$6-SUM(AY67:BM67))</f>
      </c>
    </row>
    <row r="68" spans="1:81" x14ac:dyDescent="0.25">
      <c r="A68">
        <v>63</v>
      </c>
      <c r="B68" s="22">
        <f>EDATE(Plan!$B$5,A68-1)</f>
      </c>
      <c r="C68" s="14">
        <f>ROUND(AY68+MIN(E67+D68-AY68,$CC68),2)</f>
      </c>
      <c r="D68" s="14">
        <f>ROUND(ROUND(E67*100,0)*ROUND(D$3*100000,0)/1200000,0)/100</f>
      </c>
      <c r="E68" s="14">
        <f>ROUND(E67+D68-C68,2)</f>
      </c>
      <c r="F68" s="14">
        <f>ROUND(AZ68+MIN(H67+G68-AZ68,MAX(0,$CC68-BN68)),2)</f>
      </c>
      <c r="G68" s="14">
        <f>ROUND(ROUND(H67*100,0)*ROUND(G$3*100000,0)/1200000,0)/100</f>
      </c>
      <c r="H68" s="14">
        <f>ROUND(H67+G68-F68,2)</f>
      </c>
      <c r="I68" s="14">
        <f>ROUND(BA68+MIN(K67+J68-BA68,MAX(0,$CC68-BO68)),2)</f>
      </c>
      <c r="J68" s="14">
        <f>ROUND(ROUND(K67*100,0)*ROUND(J$3*100000,0)/1200000,0)/100</f>
      </c>
      <c r="K68" s="14">
        <f>ROUND(K67+J68-I68,2)</f>
      </c>
      <c r="L68" s="14">
        <f>ROUND(BB68+MIN(N67+M68-BB68,MAX(0,$CC68-BP68)),2)</f>
      </c>
      <c r="M68" s="14">
        <f>ROUND(ROUND(N67*100,0)*ROUND(M$3*100000,0)/1200000,0)/100</f>
      </c>
      <c r="N68" s="14">
        <f>ROUND(N67+M68-L68,2)</f>
      </c>
      <c r="O68" s="14">
        <f>ROUND(BC68+MIN(Q67+P68-BC68,MAX(0,$CC68-BQ68)),2)</f>
      </c>
      <c r="P68" s="14">
        <f>ROUND(ROUND(Q67*100,0)*ROUND(P$3*100000,0)/1200000,0)/100</f>
      </c>
      <c r="Q68" s="14">
        <f>ROUND(Q67+P68-O68,2)</f>
      </c>
      <c r="R68" s="14">
        <f>ROUND(BD68+MIN(T67+S68-BD68,MAX(0,$CC68-BR68)),2)</f>
      </c>
      <c r="S68" s="14">
        <f>ROUND(ROUND(T67*100,0)*ROUND(S$3*100000,0)/1200000,0)/100</f>
      </c>
      <c r="T68" s="14">
        <f>ROUND(T67+S68-R68,2)</f>
      </c>
      <c r="U68" s="14">
        <f>ROUND(BE68+MIN(W67+V68-BE68,MAX(0,$CC68-BS68)),2)</f>
      </c>
      <c r="V68" s="14">
        <f>ROUND(ROUND(W67*100,0)*ROUND(V$3*100000,0)/1200000,0)/100</f>
      </c>
      <c r="W68" s="14">
        <f>ROUND(W67+V68-U68,2)</f>
      </c>
      <c r="X68" s="14">
        <f>ROUND(BF68+MIN(Z67+Y68-BF68,MAX(0,$CC68-BT68)),2)</f>
      </c>
      <c r="Y68" s="14">
        <f>ROUND(ROUND(Z67*100,0)*ROUND(Y$3*100000,0)/1200000,0)/100</f>
      </c>
      <c r="Z68" s="14">
        <f>ROUND(Z67+Y68-X68,2)</f>
      </c>
      <c r="AA68" s="14">
        <f>ROUND(BG68+MIN(AC67+AB68-BG68,MAX(0,$CC68-BU68)),2)</f>
      </c>
      <c r="AB68" s="14">
        <f>ROUND(ROUND(AC67*100,0)*ROUND(AB$3*100000,0)/1200000,0)/100</f>
      </c>
      <c r="AC68" s="14">
        <f>ROUND(AC67+AB68-AA68,2)</f>
      </c>
      <c r="AD68" s="14">
        <f>ROUND(BH68+MIN(AF67+AE68-BH68,MAX(0,$CC68-BV68)),2)</f>
      </c>
      <c r="AE68" s="14">
        <f>ROUND(ROUND(AF67*100,0)*ROUND(AE$3*100000,0)/1200000,0)/100</f>
      </c>
      <c r="AF68" s="14">
        <f>ROUND(AF67+AE68-AD68,2)</f>
      </c>
      <c r="AG68" s="14">
        <f>ROUND(BI68+MIN(AI67+AH68-BI68,MAX(0,$CC68-BW68)),2)</f>
      </c>
      <c r="AH68" s="14">
        <f>ROUND(ROUND(AI67*100,0)*ROUND(AH$3*100000,0)/1200000,0)/100</f>
      </c>
      <c r="AI68" s="14">
        <f>ROUND(AI67+AH68-AG68,2)</f>
      </c>
      <c r="AJ68" s="14">
        <f>ROUND(BJ68+MIN(AL67+AK68-BJ68,MAX(0,$CC68-BX68)),2)</f>
      </c>
      <c r="AK68" s="14">
        <f>ROUND(ROUND(AL67*100,0)*ROUND(AK$3*100000,0)/1200000,0)/100</f>
      </c>
      <c r="AL68" s="14">
        <f>ROUND(AL67+AK68-AJ68,2)</f>
      </c>
      <c r="AM68" s="14">
        <f>ROUND(BK68+MIN(AO67+AN68-BK68,MAX(0,$CC68-BY68)),2)</f>
      </c>
      <c r="AN68" s="14">
        <f>ROUND(ROUND(AO67*100,0)*ROUND(AN$3*100000,0)/1200000,0)/100</f>
      </c>
      <c r="AO68" s="14">
        <f>ROUND(AO67+AN68-AM68,2)</f>
      </c>
      <c r="AP68" s="14">
        <f>ROUND(BL68+MIN(AR67+AQ68-BL68,MAX(0,$CC68-BZ68)),2)</f>
      </c>
      <c r="AQ68" s="14">
        <f>ROUND(ROUND(AR67*100,0)*ROUND(AQ$3*100000,0)/1200000,0)/100</f>
      </c>
      <c r="AR68" s="14">
        <f>ROUND(AR67+AQ68-AP68,2)</f>
      </c>
      <c r="AS68" s="14">
        <f>ROUND(BM68+MIN(AU67+AT68-BM68,MAX(0,$CC68-CA68)),2)</f>
      </c>
      <c r="AT68" s="14">
        <f>ROUND(ROUND(AU67*100,0)*ROUND(AT$3*100000,0)/1200000,0)/100</f>
      </c>
      <c r="AU68" s="14">
        <f>ROUND(AU67+AT68-AS68,2)</f>
      </c>
      <c r="AV68" s="11">
        <f>SUMIF($C$4:$AU$4,"Payment",C68:AU68)</f>
      </c>
      <c r="AW68" s="11">
        <f>SUMIF($C$4:$AU$4,"Interest",C68:AU68)</f>
      </c>
      <c r="AX68" s="11">
        <f>ROUND(SUMIF($C$4:$AU$4,"Balance",C68:AU68),2)</f>
      </c>
      <c r="AY68">
        <f>MIN(E67+D68,C$3)</f>
      </c>
      <c r="AZ68">
        <f>MIN(H67+G68,F$3)</f>
      </c>
      <c r="BA68">
        <f>MIN(K67+J68,I$3)</f>
      </c>
      <c r="BB68">
        <f>MIN(N67+M68,L$3)</f>
      </c>
      <c r="BC68">
        <f>MIN(Q67+P68,O$3)</f>
      </c>
      <c r="BD68">
        <f>MIN(T67+S68,R$3)</f>
      </c>
      <c r="BE68">
        <f>MIN(W67+V68,U$3)</f>
      </c>
      <c r="BF68">
        <f>MIN(Z67+Y68,X$3)</f>
      </c>
      <c r="BG68">
        <f>MIN(AC67+AB68,AA$3)</f>
      </c>
      <c r="BH68">
        <f>MIN(AF67+AE68,AD$3)</f>
      </c>
      <c r="BI68">
        <f>MIN(AI67+AH68,AG$3)</f>
      </c>
      <c r="BJ68">
        <f>MIN(AL67+AK68,AJ$3)</f>
      </c>
      <c r="BK68">
        <f>MIN(AO67+AN68,AM$3)</f>
      </c>
      <c r="BL68">
        <f>MIN(AR67+AQ68,AP$3)</f>
      </c>
      <c r="BM68">
        <f>MIN(AU67+AT68,AS$3)</f>
      </c>
      <c r="BN68">
        <f>E67+D68-AY68</f>
      </c>
      <c r="BO68">
        <f>BN68+H67+G68-AZ68</f>
      </c>
      <c r="BP68">
        <f>BO68+K67+J68-BA68</f>
      </c>
      <c r="BQ68">
        <f>BP68+N67+M68-BB68</f>
      </c>
      <c r="BR68">
        <f>BQ68+Q67+P68-BC68</f>
      </c>
      <c r="BS68">
        <f>BR68+T67+S68-BD68</f>
      </c>
      <c r="BT68">
        <f>BS68+W67+V68-BE68</f>
      </c>
      <c r="BU68">
        <f>BT68+Z67+Y68-BF68</f>
      </c>
      <c r="BV68">
        <f>BU68+AC67+AB68-BG68</f>
      </c>
      <c r="BW68">
        <f>BV68+AF67+AE68-BH68</f>
      </c>
      <c r="BX68">
        <f>BW68+AI67+AH68-BI68</f>
      </c>
      <c r="BY68">
        <f>BX68+AL67+AK68-BJ68</f>
      </c>
      <c r="BZ68">
        <f>BY68+AO67+AN68-BK68</f>
      </c>
      <c r="CA68">
        <f>BZ68+AR67+AQ68-BL68</f>
      </c>
      <c r="CB68">
        <f>CA68+AU67+AT68-BM68</f>
      </c>
      <c r="CC68">
        <f>MAX(0,Plan!$B$6-SUM(AY68:BM68))</f>
      </c>
    </row>
    <row r="69" spans="1:81" x14ac:dyDescent="0.25">
      <c r="A69">
        <v>64</v>
      </c>
      <c r="B69" s="22">
        <f>EDATE(Plan!$B$5,A69-1)</f>
      </c>
      <c r="C69" s="14">
        <f>ROUND(AY69+MIN(E68+D69-AY69,$CC69),2)</f>
      </c>
      <c r="D69" s="14">
        <f>ROUND(ROUND(E68*100,0)*ROUND(D$3*100000,0)/1200000,0)/100</f>
      </c>
      <c r="E69" s="14">
        <f>ROUND(E68+D69-C69,2)</f>
      </c>
      <c r="F69" s="14">
        <f>ROUND(AZ69+MIN(H68+G69-AZ69,MAX(0,$CC69-BN69)),2)</f>
      </c>
      <c r="G69" s="14">
        <f>ROUND(ROUND(H68*100,0)*ROUND(G$3*100000,0)/1200000,0)/100</f>
      </c>
      <c r="H69" s="14">
        <f>ROUND(H68+G69-F69,2)</f>
      </c>
      <c r="I69" s="14">
        <f>ROUND(BA69+MIN(K68+J69-BA69,MAX(0,$CC69-BO69)),2)</f>
      </c>
      <c r="J69" s="14">
        <f>ROUND(ROUND(K68*100,0)*ROUND(J$3*100000,0)/1200000,0)/100</f>
      </c>
      <c r="K69" s="14">
        <f>ROUND(K68+J69-I69,2)</f>
      </c>
      <c r="L69" s="14">
        <f>ROUND(BB69+MIN(N68+M69-BB69,MAX(0,$CC69-BP69)),2)</f>
      </c>
      <c r="M69" s="14">
        <f>ROUND(ROUND(N68*100,0)*ROUND(M$3*100000,0)/1200000,0)/100</f>
      </c>
      <c r="N69" s="14">
        <f>ROUND(N68+M69-L69,2)</f>
      </c>
      <c r="O69" s="14">
        <f>ROUND(BC69+MIN(Q68+P69-BC69,MAX(0,$CC69-BQ69)),2)</f>
      </c>
      <c r="P69" s="14">
        <f>ROUND(ROUND(Q68*100,0)*ROUND(P$3*100000,0)/1200000,0)/100</f>
      </c>
      <c r="Q69" s="14">
        <f>ROUND(Q68+P69-O69,2)</f>
      </c>
      <c r="R69" s="14">
        <f>ROUND(BD69+MIN(T68+S69-BD69,MAX(0,$CC69-BR69)),2)</f>
      </c>
      <c r="S69" s="14">
        <f>ROUND(ROUND(T68*100,0)*ROUND(S$3*100000,0)/1200000,0)/100</f>
      </c>
      <c r="T69" s="14">
        <f>ROUND(T68+S69-R69,2)</f>
      </c>
      <c r="U69" s="14">
        <f>ROUND(BE69+MIN(W68+V69-BE69,MAX(0,$CC69-BS69)),2)</f>
      </c>
      <c r="V69" s="14">
        <f>ROUND(ROUND(W68*100,0)*ROUND(V$3*100000,0)/1200000,0)/100</f>
      </c>
      <c r="W69" s="14">
        <f>ROUND(W68+V69-U69,2)</f>
      </c>
      <c r="X69" s="14">
        <f>ROUND(BF69+MIN(Z68+Y69-BF69,MAX(0,$CC69-BT69)),2)</f>
      </c>
      <c r="Y69" s="14">
        <f>ROUND(ROUND(Z68*100,0)*ROUND(Y$3*100000,0)/1200000,0)/100</f>
      </c>
      <c r="Z69" s="14">
        <f>ROUND(Z68+Y69-X69,2)</f>
      </c>
      <c r="AA69" s="14">
        <f>ROUND(BG69+MIN(AC68+AB69-BG69,MAX(0,$CC69-BU69)),2)</f>
      </c>
      <c r="AB69" s="14">
        <f>ROUND(ROUND(AC68*100,0)*ROUND(AB$3*100000,0)/1200000,0)/100</f>
      </c>
      <c r="AC69" s="14">
        <f>ROUND(AC68+AB69-AA69,2)</f>
      </c>
      <c r="AD69" s="14">
        <f>ROUND(BH69+MIN(AF68+AE69-BH69,MAX(0,$CC69-BV69)),2)</f>
      </c>
      <c r="AE69" s="14">
        <f>ROUND(ROUND(AF68*100,0)*ROUND(AE$3*100000,0)/1200000,0)/100</f>
      </c>
      <c r="AF69" s="14">
        <f>ROUND(AF68+AE69-AD69,2)</f>
      </c>
      <c r="AG69" s="14">
        <f>ROUND(BI69+MIN(AI68+AH69-BI69,MAX(0,$CC69-BW69)),2)</f>
      </c>
      <c r="AH69" s="14">
        <f>ROUND(ROUND(AI68*100,0)*ROUND(AH$3*100000,0)/1200000,0)/100</f>
      </c>
      <c r="AI69" s="14">
        <f>ROUND(AI68+AH69-AG69,2)</f>
      </c>
      <c r="AJ69" s="14">
        <f>ROUND(BJ69+MIN(AL68+AK69-BJ69,MAX(0,$CC69-BX69)),2)</f>
      </c>
      <c r="AK69" s="14">
        <f>ROUND(ROUND(AL68*100,0)*ROUND(AK$3*100000,0)/1200000,0)/100</f>
      </c>
      <c r="AL69" s="14">
        <f>ROUND(AL68+AK69-AJ69,2)</f>
      </c>
      <c r="AM69" s="14">
        <f>ROUND(BK69+MIN(AO68+AN69-BK69,MAX(0,$CC69-BY69)),2)</f>
      </c>
      <c r="AN69" s="14">
        <f>ROUND(ROUND(AO68*100,0)*ROUND(AN$3*100000,0)/1200000,0)/100</f>
      </c>
      <c r="AO69" s="14">
        <f>ROUND(AO68+AN69-AM69,2)</f>
      </c>
      <c r="AP69" s="14">
        <f>ROUND(BL69+MIN(AR68+AQ69-BL69,MAX(0,$CC69-BZ69)),2)</f>
      </c>
      <c r="AQ69" s="14">
        <f>ROUND(ROUND(AR68*100,0)*ROUND(AQ$3*100000,0)/1200000,0)/100</f>
      </c>
      <c r="AR69" s="14">
        <f>ROUND(AR68+AQ69-AP69,2)</f>
      </c>
      <c r="AS69" s="14">
        <f>ROUND(BM69+MIN(AU68+AT69-BM69,MAX(0,$CC69-CA69)),2)</f>
      </c>
      <c r="AT69" s="14">
        <f>ROUND(ROUND(AU68*100,0)*ROUND(AT$3*100000,0)/1200000,0)/100</f>
      </c>
      <c r="AU69" s="14">
        <f>ROUND(AU68+AT69-AS69,2)</f>
      </c>
      <c r="AV69" s="11">
        <f>SUMIF($C$4:$AU$4,"Payment",C69:AU69)</f>
      </c>
      <c r="AW69" s="11">
        <f>SUMIF($C$4:$AU$4,"Interest",C69:AU69)</f>
      </c>
      <c r="AX69" s="11">
        <f>ROUND(SUMIF($C$4:$AU$4,"Balance",C69:AU69),2)</f>
      </c>
      <c r="AY69">
        <f>MIN(E68+D69,C$3)</f>
      </c>
      <c r="AZ69">
        <f>MIN(H68+G69,F$3)</f>
      </c>
      <c r="BA69">
        <f>MIN(K68+J69,I$3)</f>
      </c>
      <c r="BB69">
        <f>MIN(N68+M69,L$3)</f>
      </c>
      <c r="BC69">
        <f>MIN(Q68+P69,O$3)</f>
      </c>
      <c r="BD69">
        <f>MIN(T68+S69,R$3)</f>
      </c>
      <c r="BE69">
        <f>MIN(W68+V69,U$3)</f>
      </c>
      <c r="BF69">
        <f>MIN(Z68+Y69,X$3)</f>
      </c>
      <c r="BG69">
        <f>MIN(AC68+AB69,AA$3)</f>
      </c>
      <c r="BH69">
        <f>MIN(AF68+AE69,AD$3)</f>
      </c>
      <c r="BI69">
        <f>MIN(AI68+AH69,AG$3)</f>
      </c>
      <c r="BJ69">
        <f>MIN(AL68+AK69,AJ$3)</f>
      </c>
      <c r="BK69">
        <f>MIN(AO68+AN69,AM$3)</f>
      </c>
      <c r="BL69">
        <f>MIN(AR68+AQ69,AP$3)</f>
      </c>
      <c r="BM69">
        <f>MIN(AU68+AT69,AS$3)</f>
      </c>
      <c r="BN69">
        <f>E68+D69-AY69</f>
      </c>
      <c r="BO69">
        <f>BN69+H68+G69-AZ69</f>
      </c>
      <c r="BP69">
        <f>BO69+K68+J69-BA69</f>
      </c>
      <c r="BQ69">
        <f>BP69+N68+M69-BB69</f>
      </c>
      <c r="BR69">
        <f>BQ69+Q68+P69-BC69</f>
      </c>
      <c r="BS69">
        <f>BR69+T68+S69-BD69</f>
      </c>
      <c r="BT69">
        <f>BS69+W68+V69-BE69</f>
      </c>
      <c r="BU69">
        <f>BT69+Z68+Y69-BF69</f>
      </c>
      <c r="BV69">
        <f>BU69+AC68+AB69-BG69</f>
      </c>
      <c r="BW69">
        <f>BV69+AF68+AE69-BH69</f>
      </c>
      <c r="BX69">
        <f>BW69+AI68+AH69-BI69</f>
      </c>
      <c r="BY69">
        <f>BX69+AL68+AK69-BJ69</f>
      </c>
      <c r="BZ69">
        <f>BY69+AO68+AN69-BK69</f>
      </c>
      <c r="CA69">
        <f>BZ69+AR68+AQ69-BL69</f>
      </c>
      <c r="CB69">
        <f>CA69+AU68+AT69-BM69</f>
      </c>
      <c r="CC69">
        <f>MAX(0,Plan!$B$6-SUM(AY69:BM69))</f>
      </c>
    </row>
    <row r="70" spans="1:81" x14ac:dyDescent="0.25">
      <c r="A70">
        <v>65</v>
      </c>
      <c r="B70" s="22">
        <f>EDATE(Plan!$B$5,A70-1)</f>
      </c>
      <c r="C70" s="14">
        <f>ROUND(AY70+MIN(E69+D70-AY70,$CC70),2)</f>
      </c>
      <c r="D70" s="14">
        <f>ROUND(ROUND(E69*100,0)*ROUND(D$3*100000,0)/1200000,0)/100</f>
      </c>
      <c r="E70" s="14">
        <f>ROUND(E69+D70-C70,2)</f>
      </c>
      <c r="F70" s="14">
        <f>ROUND(AZ70+MIN(H69+G70-AZ70,MAX(0,$CC70-BN70)),2)</f>
      </c>
      <c r="G70" s="14">
        <f>ROUND(ROUND(H69*100,0)*ROUND(G$3*100000,0)/1200000,0)/100</f>
      </c>
      <c r="H70" s="14">
        <f>ROUND(H69+G70-F70,2)</f>
      </c>
      <c r="I70" s="14">
        <f>ROUND(BA70+MIN(K69+J70-BA70,MAX(0,$CC70-BO70)),2)</f>
      </c>
      <c r="J70" s="14">
        <f>ROUND(ROUND(K69*100,0)*ROUND(J$3*100000,0)/1200000,0)/100</f>
      </c>
      <c r="K70" s="14">
        <f>ROUND(K69+J70-I70,2)</f>
      </c>
      <c r="L70" s="14">
        <f>ROUND(BB70+MIN(N69+M70-BB70,MAX(0,$CC70-BP70)),2)</f>
      </c>
      <c r="M70" s="14">
        <f>ROUND(ROUND(N69*100,0)*ROUND(M$3*100000,0)/1200000,0)/100</f>
      </c>
      <c r="N70" s="14">
        <f>ROUND(N69+M70-L70,2)</f>
      </c>
      <c r="O70" s="14">
        <f>ROUND(BC70+MIN(Q69+P70-BC70,MAX(0,$CC70-BQ70)),2)</f>
      </c>
      <c r="P70" s="14">
        <f>ROUND(ROUND(Q69*100,0)*ROUND(P$3*100000,0)/1200000,0)/100</f>
      </c>
      <c r="Q70" s="14">
        <f>ROUND(Q69+P70-O70,2)</f>
      </c>
      <c r="R70" s="14">
        <f>ROUND(BD70+MIN(T69+S70-BD70,MAX(0,$CC70-BR70)),2)</f>
      </c>
      <c r="S70" s="14">
        <f>ROUND(ROUND(T69*100,0)*ROUND(S$3*100000,0)/1200000,0)/100</f>
      </c>
      <c r="T70" s="14">
        <f>ROUND(T69+S70-R70,2)</f>
      </c>
      <c r="U70" s="14">
        <f>ROUND(BE70+MIN(W69+V70-BE70,MAX(0,$CC70-BS70)),2)</f>
      </c>
      <c r="V70" s="14">
        <f>ROUND(ROUND(W69*100,0)*ROUND(V$3*100000,0)/1200000,0)/100</f>
      </c>
      <c r="W70" s="14">
        <f>ROUND(W69+V70-U70,2)</f>
      </c>
      <c r="X70" s="14">
        <f>ROUND(BF70+MIN(Z69+Y70-BF70,MAX(0,$CC70-BT70)),2)</f>
      </c>
      <c r="Y70" s="14">
        <f>ROUND(ROUND(Z69*100,0)*ROUND(Y$3*100000,0)/1200000,0)/100</f>
      </c>
      <c r="Z70" s="14">
        <f>ROUND(Z69+Y70-X70,2)</f>
      </c>
      <c r="AA70" s="14">
        <f>ROUND(BG70+MIN(AC69+AB70-BG70,MAX(0,$CC70-BU70)),2)</f>
      </c>
      <c r="AB70" s="14">
        <f>ROUND(ROUND(AC69*100,0)*ROUND(AB$3*100000,0)/1200000,0)/100</f>
      </c>
      <c r="AC70" s="14">
        <f>ROUND(AC69+AB70-AA70,2)</f>
      </c>
      <c r="AD70" s="14">
        <f>ROUND(BH70+MIN(AF69+AE70-BH70,MAX(0,$CC70-BV70)),2)</f>
      </c>
      <c r="AE70" s="14">
        <f>ROUND(ROUND(AF69*100,0)*ROUND(AE$3*100000,0)/1200000,0)/100</f>
      </c>
      <c r="AF70" s="14">
        <f>ROUND(AF69+AE70-AD70,2)</f>
      </c>
      <c r="AG70" s="14">
        <f>ROUND(BI70+MIN(AI69+AH70-BI70,MAX(0,$CC70-BW70)),2)</f>
      </c>
      <c r="AH70" s="14">
        <f>ROUND(ROUND(AI69*100,0)*ROUND(AH$3*100000,0)/1200000,0)/100</f>
      </c>
      <c r="AI70" s="14">
        <f>ROUND(AI69+AH70-AG70,2)</f>
      </c>
      <c r="AJ70" s="14">
        <f>ROUND(BJ70+MIN(AL69+AK70-BJ70,MAX(0,$CC70-BX70)),2)</f>
      </c>
      <c r="AK70" s="14">
        <f>ROUND(ROUND(AL69*100,0)*ROUND(AK$3*100000,0)/1200000,0)/100</f>
      </c>
      <c r="AL70" s="14">
        <f>ROUND(AL69+AK70-AJ70,2)</f>
      </c>
      <c r="AM70" s="14">
        <f>ROUND(BK70+MIN(AO69+AN70-BK70,MAX(0,$CC70-BY70)),2)</f>
      </c>
      <c r="AN70" s="14">
        <f>ROUND(ROUND(AO69*100,0)*ROUND(AN$3*100000,0)/1200000,0)/100</f>
      </c>
      <c r="AO70" s="14">
        <f>ROUND(AO69+AN70-AM70,2)</f>
      </c>
      <c r="AP70" s="14">
        <f>ROUND(BL70+MIN(AR69+AQ70-BL70,MAX(0,$CC70-BZ70)),2)</f>
      </c>
      <c r="AQ70" s="14">
        <f>ROUND(ROUND(AR69*100,0)*ROUND(AQ$3*100000,0)/1200000,0)/100</f>
      </c>
      <c r="AR70" s="14">
        <f>ROUND(AR69+AQ70-AP70,2)</f>
      </c>
      <c r="AS70" s="14">
        <f>ROUND(BM70+MIN(AU69+AT70-BM70,MAX(0,$CC70-CA70)),2)</f>
      </c>
      <c r="AT70" s="14">
        <f>ROUND(ROUND(AU69*100,0)*ROUND(AT$3*100000,0)/1200000,0)/100</f>
      </c>
      <c r="AU70" s="14">
        <f>ROUND(AU69+AT70-AS70,2)</f>
      </c>
      <c r="AV70" s="11">
        <f>SUMIF($C$4:$AU$4,"Payment",C70:AU70)</f>
      </c>
      <c r="AW70" s="11">
        <f>SUMIF($C$4:$AU$4,"Interest",C70:AU70)</f>
      </c>
      <c r="AX70" s="11">
        <f>ROUND(SUMIF($C$4:$AU$4,"Balance",C70:AU70),2)</f>
      </c>
      <c r="AY70">
        <f>MIN(E69+D70,C$3)</f>
      </c>
      <c r="AZ70">
        <f>MIN(H69+G70,F$3)</f>
      </c>
      <c r="BA70">
        <f>MIN(K69+J70,I$3)</f>
      </c>
      <c r="BB70">
        <f>MIN(N69+M70,L$3)</f>
      </c>
      <c r="BC70">
        <f>MIN(Q69+P70,O$3)</f>
      </c>
      <c r="BD70">
        <f>MIN(T69+S70,R$3)</f>
      </c>
      <c r="BE70">
        <f>MIN(W69+V70,U$3)</f>
      </c>
      <c r="BF70">
        <f>MIN(Z69+Y70,X$3)</f>
      </c>
      <c r="BG70">
        <f>MIN(AC69+AB70,AA$3)</f>
      </c>
      <c r="BH70">
        <f>MIN(AF69+AE70,AD$3)</f>
      </c>
      <c r="BI70">
        <f>MIN(AI69+AH70,AG$3)</f>
      </c>
      <c r="BJ70">
        <f>MIN(AL69+AK70,AJ$3)</f>
      </c>
      <c r="BK70">
        <f>MIN(AO69+AN70,AM$3)</f>
      </c>
      <c r="BL70">
        <f>MIN(AR69+AQ70,AP$3)</f>
      </c>
      <c r="BM70">
        <f>MIN(AU69+AT70,AS$3)</f>
      </c>
      <c r="BN70">
        <f>E69+D70-AY70</f>
      </c>
      <c r="BO70">
        <f>BN70+H69+G70-AZ70</f>
      </c>
      <c r="BP70">
        <f>BO70+K69+J70-BA70</f>
      </c>
      <c r="BQ70">
        <f>BP70+N69+M70-BB70</f>
      </c>
      <c r="BR70">
        <f>BQ70+Q69+P70-BC70</f>
      </c>
      <c r="BS70">
        <f>BR70+T69+S70-BD70</f>
      </c>
      <c r="BT70">
        <f>BS70+W69+V70-BE70</f>
      </c>
      <c r="BU70">
        <f>BT70+Z69+Y70-BF70</f>
      </c>
      <c r="BV70">
        <f>BU70+AC69+AB70-BG70</f>
      </c>
      <c r="BW70">
        <f>BV70+AF69+AE70-BH70</f>
      </c>
      <c r="BX70">
        <f>BW70+AI69+AH70-BI70</f>
      </c>
      <c r="BY70">
        <f>BX70+AL69+AK70-BJ70</f>
      </c>
      <c r="BZ70">
        <f>BY70+AO69+AN70-BK70</f>
      </c>
      <c r="CA70">
        <f>BZ70+AR69+AQ70-BL70</f>
      </c>
      <c r="CB70">
        <f>CA70+AU69+AT70-BM70</f>
      </c>
      <c r="CC70">
        <f>MAX(0,Plan!$B$6-SUM(AY70:BM70))</f>
      </c>
    </row>
    <row r="71" spans="1:81" x14ac:dyDescent="0.25">
      <c r="A71">
        <v>66</v>
      </c>
      <c r="B71" s="22">
        <f>EDATE(Plan!$B$5,A71-1)</f>
      </c>
      <c r="C71" s="14">
        <f>ROUND(AY71+MIN(E70+D71-AY71,$CC71),2)</f>
      </c>
      <c r="D71" s="14">
        <f>ROUND(ROUND(E70*100,0)*ROUND(D$3*100000,0)/1200000,0)/100</f>
      </c>
      <c r="E71" s="14">
        <f>ROUND(E70+D71-C71,2)</f>
      </c>
      <c r="F71" s="14">
        <f>ROUND(AZ71+MIN(H70+G71-AZ71,MAX(0,$CC71-BN71)),2)</f>
      </c>
      <c r="G71" s="14">
        <f>ROUND(ROUND(H70*100,0)*ROUND(G$3*100000,0)/1200000,0)/100</f>
      </c>
      <c r="H71" s="14">
        <f>ROUND(H70+G71-F71,2)</f>
      </c>
      <c r="I71" s="14">
        <f>ROUND(BA71+MIN(K70+J71-BA71,MAX(0,$CC71-BO71)),2)</f>
      </c>
      <c r="J71" s="14">
        <f>ROUND(ROUND(K70*100,0)*ROUND(J$3*100000,0)/1200000,0)/100</f>
      </c>
      <c r="K71" s="14">
        <f>ROUND(K70+J71-I71,2)</f>
      </c>
      <c r="L71" s="14">
        <f>ROUND(BB71+MIN(N70+M71-BB71,MAX(0,$CC71-BP71)),2)</f>
      </c>
      <c r="M71" s="14">
        <f>ROUND(ROUND(N70*100,0)*ROUND(M$3*100000,0)/1200000,0)/100</f>
      </c>
      <c r="N71" s="14">
        <f>ROUND(N70+M71-L71,2)</f>
      </c>
      <c r="O71" s="14">
        <f>ROUND(BC71+MIN(Q70+P71-BC71,MAX(0,$CC71-BQ71)),2)</f>
      </c>
      <c r="P71" s="14">
        <f>ROUND(ROUND(Q70*100,0)*ROUND(P$3*100000,0)/1200000,0)/100</f>
      </c>
      <c r="Q71" s="14">
        <f>ROUND(Q70+P71-O71,2)</f>
      </c>
      <c r="R71" s="14">
        <f>ROUND(BD71+MIN(T70+S71-BD71,MAX(0,$CC71-BR71)),2)</f>
      </c>
      <c r="S71" s="14">
        <f>ROUND(ROUND(T70*100,0)*ROUND(S$3*100000,0)/1200000,0)/100</f>
      </c>
      <c r="T71" s="14">
        <f>ROUND(T70+S71-R71,2)</f>
      </c>
      <c r="U71" s="14">
        <f>ROUND(BE71+MIN(W70+V71-BE71,MAX(0,$CC71-BS71)),2)</f>
      </c>
      <c r="V71" s="14">
        <f>ROUND(ROUND(W70*100,0)*ROUND(V$3*100000,0)/1200000,0)/100</f>
      </c>
      <c r="W71" s="14">
        <f>ROUND(W70+V71-U71,2)</f>
      </c>
      <c r="X71" s="14">
        <f>ROUND(BF71+MIN(Z70+Y71-BF71,MAX(0,$CC71-BT71)),2)</f>
      </c>
      <c r="Y71" s="14">
        <f>ROUND(ROUND(Z70*100,0)*ROUND(Y$3*100000,0)/1200000,0)/100</f>
      </c>
      <c r="Z71" s="14">
        <f>ROUND(Z70+Y71-X71,2)</f>
      </c>
      <c r="AA71" s="14">
        <f>ROUND(BG71+MIN(AC70+AB71-BG71,MAX(0,$CC71-BU71)),2)</f>
      </c>
      <c r="AB71" s="14">
        <f>ROUND(ROUND(AC70*100,0)*ROUND(AB$3*100000,0)/1200000,0)/100</f>
      </c>
      <c r="AC71" s="14">
        <f>ROUND(AC70+AB71-AA71,2)</f>
      </c>
      <c r="AD71" s="14">
        <f>ROUND(BH71+MIN(AF70+AE71-BH71,MAX(0,$CC71-BV71)),2)</f>
      </c>
      <c r="AE71" s="14">
        <f>ROUND(ROUND(AF70*100,0)*ROUND(AE$3*100000,0)/1200000,0)/100</f>
      </c>
      <c r="AF71" s="14">
        <f>ROUND(AF70+AE71-AD71,2)</f>
      </c>
      <c r="AG71" s="14">
        <f>ROUND(BI71+MIN(AI70+AH71-BI71,MAX(0,$CC71-BW71)),2)</f>
      </c>
      <c r="AH71" s="14">
        <f>ROUND(ROUND(AI70*100,0)*ROUND(AH$3*100000,0)/1200000,0)/100</f>
      </c>
      <c r="AI71" s="14">
        <f>ROUND(AI70+AH71-AG71,2)</f>
      </c>
      <c r="AJ71" s="14">
        <f>ROUND(BJ71+MIN(AL70+AK71-BJ71,MAX(0,$CC71-BX71)),2)</f>
      </c>
      <c r="AK71" s="14">
        <f>ROUND(ROUND(AL70*100,0)*ROUND(AK$3*100000,0)/1200000,0)/100</f>
      </c>
      <c r="AL71" s="14">
        <f>ROUND(AL70+AK71-AJ71,2)</f>
      </c>
      <c r="AM71" s="14">
        <f>ROUND(BK71+MIN(AO70+AN71-BK71,MAX(0,$CC71-BY71)),2)</f>
      </c>
      <c r="AN71" s="14">
        <f>ROUND(ROUND(AO70*100,0)*ROUND(AN$3*100000,0)/1200000,0)/100</f>
      </c>
      <c r="AO71" s="14">
        <f>ROUND(AO70+AN71-AM71,2)</f>
      </c>
      <c r="AP71" s="14">
        <f>ROUND(BL71+MIN(AR70+AQ71-BL71,MAX(0,$CC71-BZ71)),2)</f>
      </c>
      <c r="AQ71" s="14">
        <f>ROUND(ROUND(AR70*100,0)*ROUND(AQ$3*100000,0)/1200000,0)/100</f>
      </c>
      <c r="AR71" s="14">
        <f>ROUND(AR70+AQ71-AP71,2)</f>
      </c>
      <c r="AS71" s="14">
        <f>ROUND(BM71+MIN(AU70+AT71-BM71,MAX(0,$CC71-CA71)),2)</f>
      </c>
      <c r="AT71" s="14">
        <f>ROUND(ROUND(AU70*100,0)*ROUND(AT$3*100000,0)/1200000,0)/100</f>
      </c>
      <c r="AU71" s="14">
        <f>ROUND(AU70+AT71-AS71,2)</f>
      </c>
      <c r="AV71" s="11">
        <f>SUMIF($C$4:$AU$4,"Payment",C71:AU71)</f>
      </c>
      <c r="AW71" s="11">
        <f>SUMIF($C$4:$AU$4,"Interest",C71:AU71)</f>
      </c>
      <c r="AX71" s="11">
        <f>ROUND(SUMIF($C$4:$AU$4,"Balance",C71:AU71),2)</f>
      </c>
      <c r="AY71">
        <f>MIN(E70+D71,C$3)</f>
      </c>
      <c r="AZ71">
        <f>MIN(H70+G71,F$3)</f>
      </c>
      <c r="BA71">
        <f>MIN(K70+J71,I$3)</f>
      </c>
      <c r="BB71">
        <f>MIN(N70+M71,L$3)</f>
      </c>
      <c r="BC71">
        <f>MIN(Q70+P71,O$3)</f>
      </c>
      <c r="BD71">
        <f>MIN(T70+S71,R$3)</f>
      </c>
      <c r="BE71">
        <f>MIN(W70+V71,U$3)</f>
      </c>
      <c r="BF71">
        <f>MIN(Z70+Y71,X$3)</f>
      </c>
      <c r="BG71">
        <f>MIN(AC70+AB71,AA$3)</f>
      </c>
      <c r="BH71">
        <f>MIN(AF70+AE71,AD$3)</f>
      </c>
      <c r="BI71">
        <f>MIN(AI70+AH71,AG$3)</f>
      </c>
      <c r="BJ71">
        <f>MIN(AL70+AK71,AJ$3)</f>
      </c>
      <c r="BK71">
        <f>MIN(AO70+AN71,AM$3)</f>
      </c>
      <c r="BL71">
        <f>MIN(AR70+AQ71,AP$3)</f>
      </c>
      <c r="BM71">
        <f>MIN(AU70+AT71,AS$3)</f>
      </c>
      <c r="BN71">
        <f>E70+D71-AY71</f>
      </c>
      <c r="BO71">
        <f>BN71+H70+G71-AZ71</f>
      </c>
      <c r="BP71">
        <f>BO71+K70+J71-BA71</f>
      </c>
      <c r="BQ71">
        <f>BP71+N70+M71-BB71</f>
      </c>
      <c r="BR71">
        <f>BQ71+Q70+P71-BC71</f>
      </c>
      <c r="BS71">
        <f>BR71+T70+S71-BD71</f>
      </c>
      <c r="BT71">
        <f>BS71+W70+V71-BE71</f>
      </c>
      <c r="BU71">
        <f>BT71+Z70+Y71-BF71</f>
      </c>
      <c r="BV71">
        <f>BU71+AC70+AB71-BG71</f>
      </c>
      <c r="BW71">
        <f>BV71+AF70+AE71-BH71</f>
      </c>
      <c r="BX71">
        <f>BW71+AI70+AH71-BI71</f>
      </c>
      <c r="BY71">
        <f>BX71+AL70+AK71-BJ71</f>
      </c>
      <c r="BZ71">
        <f>BY71+AO70+AN71-BK71</f>
      </c>
      <c r="CA71">
        <f>BZ71+AR70+AQ71-BL71</f>
      </c>
      <c r="CB71">
        <f>CA71+AU70+AT71-BM71</f>
      </c>
      <c r="CC71">
        <f>MAX(0,Plan!$B$6-SUM(AY71:BM71))</f>
      </c>
    </row>
    <row r="72" spans="1:81" x14ac:dyDescent="0.25">
      <c r="A72">
        <v>67</v>
      </c>
      <c r="B72" s="22">
        <f>EDATE(Plan!$B$5,A72-1)</f>
      </c>
      <c r="C72" s="14">
        <f>ROUND(AY72+MIN(E71+D72-AY72,$CC72),2)</f>
      </c>
      <c r="D72" s="14">
        <f>ROUND(ROUND(E71*100,0)*ROUND(D$3*100000,0)/1200000,0)/100</f>
      </c>
      <c r="E72" s="14">
        <f>ROUND(E71+D72-C72,2)</f>
      </c>
      <c r="F72" s="14">
        <f>ROUND(AZ72+MIN(H71+G72-AZ72,MAX(0,$CC72-BN72)),2)</f>
      </c>
      <c r="G72" s="14">
        <f>ROUND(ROUND(H71*100,0)*ROUND(G$3*100000,0)/1200000,0)/100</f>
      </c>
      <c r="H72" s="14">
        <f>ROUND(H71+G72-F72,2)</f>
      </c>
      <c r="I72" s="14">
        <f>ROUND(BA72+MIN(K71+J72-BA72,MAX(0,$CC72-BO72)),2)</f>
      </c>
      <c r="J72" s="14">
        <f>ROUND(ROUND(K71*100,0)*ROUND(J$3*100000,0)/1200000,0)/100</f>
      </c>
      <c r="K72" s="14">
        <f>ROUND(K71+J72-I72,2)</f>
      </c>
      <c r="L72" s="14">
        <f>ROUND(BB72+MIN(N71+M72-BB72,MAX(0,$CC72-BP72)),2)</f>
      </c>
      <c r="M72" s="14">
        <f>ROUND(ROUND(N71*100,0)*ROUND(M$3*100000,0)/1200000,0)/100</f>
      </c>
      <c r="N72" s="14">
        <f>ROUND(N71+M72-L72,2)</f>
      </c>
      <c r="O72" s="14">
        <f>ROUND(BC72+MIN(Q71+P72-BC72,MAX(0,$CC72-BQ72)),2)</f>
      </c>
      <c r="P72" s="14">
        <f>ROUND(ROUND(Q71*100,0)*ROUND(P$3*100000,0)/1200000,0)/100</f>
      </c>
      <c r="Q72" s="14">
        <f>ROUND(Q71+P72-O72,2)</f>
      </c>
      <c r="R72" s="14">
        <f>ROUND(BD72+MIN(T71+S72-BD72,MAX(0,$CC72-BR72)),2)</f>
      </c>
      <c r="S72" s="14">
        <f>ROUND(ROUND(T71*100,0)*ROUND(S$3*100000,0)/1200000,0)/100</f>
      </c>
      <c r="T72" s="14">
        <f>ROUND(T71+S72-R72,2)</f>
      </c>
      <c r="U72" s="14">
        <f>ROUND(BE72+MIN(W71+V72-BE72,MAX(0,$CC72-BS72)),2)</f>
      </c>
      <c r="V72" s="14">
        <f>ROUND(ROUND(W71*100,0)*ROUND(V$3*100000,0)/1200000,0)/100</f>
      </c>
      <c r="W72" s="14">
        <f>ROUND(W71+V72-U72,2)</f>
      </c>
      <c r="X72" s="14">
        <f>ROUND(BF72+MIN(Z71+Y72-BF72,MAX(0,$CC72-BT72)),2)</f>
      </c>
      <c r="Y72" s="14">
        <f>ROUND(ROUND(Z71*100,0)*ROUND(Y$3*100000,0)/1200000,0)/100</f>
      </c>
      <c r="Z72" s="14">
        <f>ROUND(Z71+Y72-X72,2)</f>
      </c>
      <c r="AA72" s="14">
        <f>ROUND(BG72+MIN(AC71+AB72-BG72,MAX(0,$CC72-BU72)),2)</f>
      </c>
      <c r="AB72" s="14">
        <f>ROUND(ROUND(AC71*100,0)*ROUND(AB$3*100000,0)/1200000,0)/100</f>
      </c>
      <c r="AC72" s="14">
        <f>ROUND(AC71+AB72-AA72,2)</f>
      </c>
      <c r="AD72" s="14">
        <f>ROUND(BH72+MIN(AF71+AE72-BH72,MAX(0,$CC72-BV72)),2)</f>
      </c>
      <c r="AE72" s="14">
        <f>ROUND(ROUND(AF71*100,0)*ROUND(AE$3*100000,0)/1200000,0)/100</f>
      </c>
      <c r="AF72" s="14">
        <f>ROUND(AF71+AE72-AD72,2)</f>
      </c>
      <c r="AG72" s="14">
        <f>ROUND(BI72+MIN(AI71+AH72-BI72,MAX(0,$CC72-BW72)),2)</f>
      </c>
      <c r="AH72" s="14">
        <f>ROUND(ROUND(AI71*100,0)*ROUND(AH$3*100000,0)/1200000,0)/100</f>
      </c>
      <c r="AI72" s="14">
        <f>ROUND(AI71+AH72-AG72,2)</f>
      </c>
      <c r="AJ72" s="14">
        <f>ROUND(BJ72+MIN(AL71+AK72-BJ72,MAX(0,$CC72-BX72)),2)</f>
      </c>
      <c r="AK72" s="14">
        <f>ROUND(ROUND(AL71*100,0)*ROUND(AK$3*100000,0)/1200000,0)/100</f>
      </c>
      <c r="AL72" s="14">
        <f>ROUND(AL71+AK72-AJ72,2)</f>
      </c>
      <c r="AM72" s="14">
        <f>ROUND(BK72+MIN(AO71+AN72-BK72,MAX(0,$CC72-BY72)),2)</f>
      </c>
      <c r="AN72" s="14">
        <f>ROUND(ROUND(AO71*100,0)*ROUND(AN$3*100000,0)/1200000,0)/100</f>
      </c>
      <c r="AO72" s="14">
        <f>ROUND(AO71+AN72-AM72,2)</f>
      </c>
      <c r="AP72" s="14">
        <f>ROUND(BL72+MIN(AR71+AQ72-BL72,MAX(0,$CC72-BZ72)),2)</f>
      </c>
      <c r="AQ72" s="14">
        <f>ROUND(ROUND(AR71*100,0)*ROUND(AQ$3*100000,0)/1200000,0)/100</f>
      </c>
      <c r="AR72" s="14">
        <f>ROUND(AR71+AQ72-AP72,2)</f>
      </c>
      <c r="AS72" s="14">
        <f>ROUND(BM72+MIN(AU71+AT72-BM72,MAX(0,$CC72-CA72)),2)</f>
      </c>
      <c r="AT72" s="14">
        <f>ROUND(ROUND(AU71*100,0)*ROUND(AT$3*100000,0)/1200000,0)/100</f>
      </c>
      <c r="AU72" s="14">
        <f>ROUND(AU71+AT72-AS72,2)</f>
      </c>
      <c r="AV72" s="11">
        <f>SUMIF($C$4:$AU$4,"Payment",C72:AU72)</f>
      </c>
      <c r="AW72" s="11">
        <f>SUMIF($C$4:$AU$4,"Interest",C72:AU72)</f>
      </c>
      <c r="AX72" s="11">
        <f>ROUND(SUMIF($C$4:$AU$4,"Balance",C72:AU72),2)</f>
      </c>
      <c r="AY72">
        <f>MIN(E71+D72,C$3)</f>
      </c>
      <c r="AZ72">
        <f>MIN(H71+G72,F$3)</f>
      </c>
      <c r="BA72">
        <f>MIN(K71+J72,I$3)</f>
      </c>
      <c r="BB72">
        <f>MIN(N71+M72,L$3)</f>
      </c>
      <c r="BC72">
        <f>MIN(Q71+P72,O$3)</f>
      </c>
      <c r="BD72">
        <f>MIN(T71+S72,R$3)</f>
      </c>
      <c r="BE72">
        <f>MIN(W71+V72,U$3)</f>
      </c>
      <c r="BF72">
        <f>MIN(Z71+Y72,X$3)</f>
      </c>
      <c r="BG72">
        <f>MIN(AC71+AB72,AA$3)</f>
      </c>
      <c r="BH72">
        <f>MIN(AF71+AE72,AD$3)</f>
      </c>
      <c r="BI72">
        <f>MIN(AI71+AH72,AG$3)</f>
      </c>
      <c r="BJ72">
        <f>MIN(AL71+AK72,AJ$3)</f>
      </c>
      <c r="BK72">
        <f>MIN(AO71+AN72,AM$3)</f>
      </c>
      <c r="BL72">
        <f>MIN(AR71+AQ72,AP$3)</f>
      </c>
      <c r="BM72">
        <f>MIN(AU71+AT72,AS$3)</f>
      </c>
      <c r="BN72">
        <f>E71+D72-AY72</f>
      </c>
      <c r="BO72">
        <f>BN72+H71+G72-AZ72</f>
      </c>
      <c r="BP72">
        <f>BO72+K71+J72-BA72</f>
      </c>
      <c r="BQ72">
        <f>BP72+N71+M72-BB72</f>
      </c>
      <c r="BR72">
        <f>BQ72+Q71+P72-BC72</f>
      </c>
      <c r="BS72">
        <f>BR72+T71+S72-BD72</f>
      </c>
      <c r="BT72">
        <f>BS72+W71+V72-BE72</f>
      </c>
      <c r="BU72">
        <f>BT72+Z71+Y72-BF72</f>
      </c>
      <c r="BV72">
        <f>BU72+AC71+AB72-BG72</f>
      </c>
      <c r="BW72">
        <f>BV72+AF71+AE72-BH72</f>
      </c>
      <c r="BX72">
        <f>BW72+AI71+AH72-BI72</f>
      </c>
      <c r="BY72">
        <f>BX72+AL71+AK72-BJ72</f>
      </c>
      <c r="BZ72">
        <f>BY72+AO71+AN72-BK72</f>
      </c>
      <c r="CA72">
        <f>BZ72+AR71+AQ72-BL72</f>
      </c>
      <c r="CB72">
        <f>CA72+AU71+AT72-BM72</f>
      </c>
      <c r="CC72">
        <f>MAX(0,Plan!$B$6-SUM(AY72:BM72))</f>
      </c>
    </row>
    <row r="73" spans="1:81" x14ac:dyDescent="0.25">
      <c r="A73">
        <v>68</v>
      </c>
      <c r="B73" s="22">
        <f>EDATE(Plan!$B$5,A73-1)</f>
      </c>
      <c r="C73" s="14">
        <f>ROUND(AY73+MIN(E72+D73-AY73,$CC73),2)</f>
      </c>
      <c r="D73" s="14">
        <f>ROUND(ROUND(E72*100,0)*ROUND(D$3*100000,0)/1200000,0)/100</f>
      </c>
      <c r="E73" s="14">
        <f>ROUND(E72+D73-C73,2)</f>
      </c>
      <c r="F73" s="14">
        <f>ROUND(AZ73+MIN(H72+G73-AZ73,MAX(0,$CC73-BN73)),2)</f>
      </c>
      <c r="G73" s="14">
        <f>ROUND(ROUND(H72*100,0)*ROUND(G$3*100000,0)/1200000,0)/100</f>
      </c>
      <c r="H73" s="14">
        <f>ROUND(H72+G73-F73,2)</f>
      </c>
      <c r="I73" s="14">
        <f>ROUND(BA73+MIN(K72+J73-BA73,MAX(0,$CC73-BO73)),2)</f>
      </c>
      <c r="J73" s="14">
        <f>ROUND(ROUND(K72*100,0)*ROUND(J$3*100000,0)/1200000,0)/100</f>
      </c>
      <c r="K73" s="14">
        <f>ROUND(K72+J73-I73,2)</f>
      </c>
      <c r="L73" s="14">
        <f>ROUND(BB73+MIN(N72+M73-BB73,MAX(0,$CC73-BP73)),2)</f>
      </c>
      <c r="M73" s="14">
        <f>ROUND(ROUND(N72*100,0)*ROUND(M$3*100000,0)/1200000,0)/100</f>
      </c>
      <c r="N73" s="14">
        <f>ROUND(N72+M73-L73,2)</f>
      </c>
      <c r="O73" s="14">
        <f>ROUND(BC73+MIN(Q72+P73-BC73,MAX(0,$CC73-BQ73)),2)</f>
      </c>
      <c r="P73" s="14">
        <f>ROUND(ROUND(Q72*100,0)*ROUND(P$3*100000,0)/1200000,0)/100</f>
      </c>
      <c r="Q73" s="14">
        <f>ROUND(Q72+P73-O73,2)</f>
      </c>
      <c r="R73" s="14">
        <f>ROUND(BD73+MIN(T72+S73-BD73,MAX(0,$CC73-BR73)),2)</f>
      </c>
      <c r="S73" s="14">
        <f>ROUND(ROUND(T72*100,0)*ROUND(S$3*100000,0)/1200000,0)/100</f>
      </c>
      <c r="T73" s="14">
        <f>ROUND(T72+S73-R73,2)</f>
      </c>
      <c r="U73" s="14">
        <f>ROUND(BE73+MIN(W72+V73-BE73,MAX(0,$CC73-BS73)),2)</f>
      </c>
      <c r="V73" s="14">
        <f>ROUND(ROUND(W72*100,0)*ROUND(V$3*100000,0)/1200000,0)/100</f>
      </c>
      <c r="W73" s="14">
        <f>ROUND(W72+V73-U73,2)</f>
      </c>
      <c r="X73" s="14">
        <f>ROUND(BF73+MIN(Z72+Y73-BF73,MAX(0,$CC73-BT73)),2)</f>
      </c>
      <c r="Y73" s="14">
        <f>ROUND(ROUND(Z72*100,0)*ROUND(Y$3*100000,0)/1200000,0)/100</f>
      </c>
      <c r="Z73" s="14">
        <f>ROUND(Z72+Y73-X73,2)</f>
      </c>
      <c r="AA73" s="14">
        <f>ROUND(BG73+MIN(AC72+AB73-BG73,MAX(0,$CC73-BU73)),2)</f>
      </c>
      <c r="AB73" s="14">
        <f>ROUND(ROUND(AC72*100,0)*ROUND(AB$3*100000,0)/1200000,0)/100</f>
      </c>
      <c r="AC73" s="14">
        <f>ROUND(AC72+AB73-AA73,2)</f>
      </c>
      <c r="AD73" s="14">
        <f>ROUND(BH73+MIN(AF72+AE73-BH73,MAX(0,$CC73-BV73)),2)</f>
      </c>
      <c r="AE73" s="14">
        <f>ROUND(ROUND(AF72*100,0)*ROUND(AE$3*100000,0)/1200000,0)/100</f>
      </c>
      <c r="AF73" s="14">
        <f>ROUND(AF72+AE73-AD73,2)</f>
      </c>
      <c r="AG73" s="14">
        <f>ROUND(BI73+MIN(AI72+AH73-BI73,MAX(0,$CC73-BW73)),2)</f>
      </c>
      <c r="AH73" s="14">
        <f>ROUND(ROUND(AI72*100,0)*ROUND(AH$3*100000,0)/1200000,0)/100</f>
      </c>
      <c r="AI73" s="14">
        <f>ROUND(AI72+AH73-AG73,2)</f>
      </c>
      <c r="AJ73" s="14">
        <f>ROUND(BJ73+MIN(AL72+AK73-BJ73,MAX(0,$CC73-BX73)),2)</f>
      </c>
      <c r="AK73" s="14">
        <f>ROUND(ROUND(AL72*100,0)*ROUND(AK$3*100000,0)/1200000,0)/100</f>
      </c>
      <c r="AL73" s="14">
        <f>ROUND(AL72+AK73-AJ73,2)</f>
      </c>
      <c r="AM73" s="14">
        <f>ROUND(BK73+MIN(AO72+AN73-BK73,MAX(0,$CC73-BY73)),2)</f>
      </c>
      <c r="AN73" s="14">
        <f>ROUND(ROUND(AO72*100,0)*ROUND(AN$3*100000,0)/1200000,0)/100</f>
      </c>
      <c r="AO73" s="14">
        <f>ROUND(AO72+AN73-AM73,2)</f>
      </c>
      <c r="AP73" s="14">
        <f>ROUND(BL73+MIN(AR72+AQ73-BL73,MAX(0,$CC73-BZ73)),2)</f>
      </c>
      <c r="AQ73" s="14">
        <f>ROUND(ROUND(AR72*100,0)*ROUND(AQ$3*100000,0)/1200000,0)/100</f>
      </c>
      <c r="AR73" s="14">
        <f>ROUND(AR72+AQ73-AP73,2)</f>
      </c>
      <c r="AS73" s="14">
        <f>ROUND(BM73+MIN(AU72+AT73-BM73,MAX(0,$CC73-CA73)),2)</f>
      </c>
      <c r="AT73" s="14">
        <f>ROUND(ROUND(AU72*100,0)*ROUND(AT$3*100000,0)/1200000,0)/100</f>
      </c>
      <c r="AU73" s="14">
        <f>ROUND(AU72+AT73-AS73,2)</f>
      </c>
      <c r="AV73" s="11">
        <f>SUMIF($C$4:$AU$4,"Payment",C73:AU73)</f>
      </c>
      <c r="AW73" s="11">
        <f>SUMIF($C$4:$AU$4,"Interest",C73:AU73)</f>
      </c>
      <c r="AX73" s="11">
        <f>ROUND(SUMIF($C$4:$AU$4,"Balance",C73:AU73),2)</f>
      </c>
      <c r="AY73">
        <f>MIN(E72+D73,C$3)</f>
      </c>
      <c r="AZ73">
        <f>MIN(H72+G73,F$3)</f>
      </c>
      <c r="BA73">
        <f>MIN(K72+J73,I$3)</f>
      </c>
      <c r="BB73">
        <f>MIN(N72+M73,L$3)</f>
      </c>
      <c r="BC73">
        <f>MIN(Q72+P73,O$3)</f>
      </c>
      <c r="BD73">
        <f>MIN(T72+S73,R$3)</f>
      </c>
      <c r="BE73">
        <f>MIN(W72+V73,U$3)</f>
      </c>
      <c r="BF73">
        <f>MIN(Z72+Y73,X$3)</f>
      </c>
      <c r="BG73">
        <f>MIN(AC72+AB73,AA$3)</f>
      </c>
      <c r="BH73">
        <f>MIN(AF72+AE73,AD$3)</f>
      </c>
      <c r="BI73">
        <f>MIN(AI72+AH73,AG$3)</f>
      </c>
      <c r="BJ73">
        <f>MIN(AL72+AK73,AJ$3)</f>
      </c>
      <c r="BK73">
        <f>MIN(AO72+AN73,AM$3)</f>
      </c>
      <c r="BL73">
        <f>MIN(AR72+AQ73,AP$3)</f>
      </c>
      <c r="BM73">
        <f>MIN(AU72+AT73,AS$3)</f>
      </c>
      <c r="BN73">
        <f>E72+D73-AY73</f>
      </c>
      <c r="BO73">
        <f>BN73+H72+G73-AZ73</f>
      </c>
      <c r="BP73">
        <f>BO73+K72+J73-BA73</f>
      </c>
      <c r="BQ73">
        <f>BP73+N72+M73-BB73</f>
      </c>
      <c r="BR73">
        <f>BQ73+Q72+P73-BC73</f>
      </c>
      <c r="BS73">
        <f>BR73+T72+S73-BD73</f>
      </c>
      <c r="BT73">
        <f>BS73+W72+V73-BE73</f>
      </c>
      <c r="BU73">
        <f>BT73+Z72+Y73-BF73</f>
      </c>
      <c r="BV73">
        <f>BU73+AC72+AB73-BG73</f>
      </c>
      <c r="BW73">
        <f>BV73+AF72+AE73-BH73</f>
      </c>
      <c r="BX73">
        <f>BW73+AI72+AH73-BI73</f>
      </c>
      <c r="BY73">
        <f>BX73+AL72+AK73-BJ73</f>
      </c>
      <c r="BZ73">
        <f>BY73+AO72+AN73-BK73</f>
      </c>
      <c r="CA73">
        <f>BZ73+AR72+AQ73-BL73</f>
      </c>
      <c r="CB73">
        <f>CA73+AU72+AT73-BM73</f>
      </c>
      <c r="CC73">
        <f>MAX(0,Plan!$B$6-SUM(AY73:BM73))</f>
      </c>
    </row>
    <row r="74" spans="1:81" x14ac:dyDescent="0.25">
      <c r="A74">
        <v>69</v>
      </c>
      <c r="B74" s="22">
        <f>EDATE(Plan!$B$5,A74-1)</f>
      </c>
      <c r="C74" s="14">
        <f>ROUND(AY74+MIN(E73+D74-AY74,$CC74),2)</f>
      </c>
      <c r="D74" s="14">
        <f>ROUND(ROUND(E73*100,0)*ROUND(D$3*100000,0)/1200000,0)/100</f>
      </c>
      <c r="E74" s="14">
        <f>ROUND(E73+D74-C74,2)</f>
      </c>
      <c r="F74" s="14">
        <f>ROUND(AZ74+MIN(H73+G74-AZ74,MAX(0,$CC74-BN74)),2)</f>
      </c>
      <c r="G74" s="14">
        <f>ROUND(ROUND(H73*100,0)*ROUND(G$3*100000,0)/1200000,0)/100</f>
      </c>
      <c r="H74" s="14">
        <f>ROUND(H73+G74-F74,2)</f>
      </c>
      <c r="I74" s="14">
        <f>ROUND(BA74+MIN(K73+J74-BA74,MAX(0,$CC74-BO74)),2)</f>
      </c>
      <c r="J74" s="14">
        <f>ROUND(ROUND(K73*100,0)*ROUND(J$3*100000,0)/1200000,0)/100</f>
      </c>
      <c r="K74" s="14">
        <f>ROUND(K73+J74-I74,2)</f>
      </c>
      <c r="L74" s="14">
        <f>ROUND(BB74+MIN(N73+M74-BB74,MAX(0,$CC74-BP74)),2)</f>
      </c>
      <c r="M74" s="14">
        <f>ROUND(ROUND(N73*100,0)*ROUND(M$3*100000,0)/1200000,0)/100</f>
      </c>
      <c r="N74" s="14">
        <f>ROUND(N73+M74-L74,2)</f>
      </c>
      <c r="O74" s="14">
        <f>ROUND(BC74+MIN(Q73+P74-BC74,MAX(0,$CC74-BQ74)),2)</f>
      </c>
      <c r="P74" s="14">
        <f>ROUND(ROUND(Q73*100,0)*ROUND(P$3*100000,0)/1200000,0)/100</f>
      </c>
      <c r="Q74" s="14">
        <f>ROUND(Q73+P74-O74,2)</f>
      </c>
      <c r="R74" s="14">
        <f>ROUND(BD74+MIN(T73+S74-BD74,MAX(0,$CC74-BR74)),2)</f>
      </c>
      <c r="S74" s="14">
        <f>ROUND(ROUND(T73*100,0)*ROUND(S$3*100000,0)/1200000,0)/100</f>
      </c>
      <c r="T74" s="14">
        <f>ROUND(T73+S74-R74,2)</f>
      </c>
      <c r="U74" s="14">
        <f>ROUND(BE74+MIN(W73+V74-BE74,MAX(0,$CC74-BS74)),2)</f>
      </c>
      <c r="V74" s="14">
        <f>ROUND(ROUND(W73*100,0)*ROUND(V$3*100000,0)/1200000,0)/100</f>
      </c>
      <c r="W74" s="14">
        <f>ROUND(W73+V74-U74,2)</f>
      </c>
      <c r="X74" s="14">
        <f>ROUND(BF74+MIN(Z73+Y74-BF74,MAX(0,$CC74-BT74)),2)</f>
      </c>
      <c r="Y74" s="14">
        <f>ROUND(ROUND(Z73*100,0)*ROUND(Y$3*100000,0)/1200000,0)/100</f>
      </c>
      <c r="Z74" s="14">
        <f>ROUND(Z73+Y74-X74,2)</f>
      </c>
      <c r="AA74" s="14">
        <f>ROUND(BG74+MIN(AC73+AB74-BG74,MAX(0,$CC74-BU74)),2)</f>
      </c>
      <c r="AB74" s="14">
        <f>ROUND(ROUND(AC73*100,0)*ROUND(AB$3*100000,0)/1200000,0)/100</f>
      </c>
      <c r="AC74" s="14">
        <f>ROUND(AC73+AB74-AA74,2)</f>
      </c>
      <c r="AD74" s="14">
        <f>ROUND(BH74+MIN(AF73+AE74-BH74,MAX(0,$CC74-BV74)),2)</f>
      </c>
      <c r="AE74" s="14">
        <f>ROUND(ROUND(AF73*100,0)*ROUND(AE$3*100000,0)/1200000,0)/100</f>
      </c>
      <c r="AF74" s="14">
        <f>ROUND(AF73+AE74-AD74,2)</f>
      </c>
      <c r="AG74" s="14">
        <f>ROUND(BI74+MIN(AI73+AH74-BI74,MAX(0,$CC74-BW74)),2)</f>
      </c>
      <c r="AH74" s="14">
        <f>ROUND(ROUND(AI73*100,0)*ROUND(AH$3*100000,0)/1200000,0)/100</f>
      </c>
      <c r="AI74" s="14">
        <f>ROUND(AI73+AH74-AG74,2)</f>
      </c>
      <c r="AJ74" s="14">
        <f>ROUND(BJ74+MIN(AL73+AK74-BJ74,MAX(0,$CC74-BX74)),2)</f>
      </c>
      <c r="AK74" s="14">
        <f>ROUND(ROUND(AL73*100,0)*ROUND(AK$3*100000,0)/1200000,0)/100</f>
      </c>
      <c r="AL74" s="14">
        <f>ROUND(AL73+AK74-AJ74,2)</f>
      </c>
      <c r="AM74" s="14">
        <f>ROUND(BK74+MIN(AO73+AN74-BK74,MAX(0,$CC74-BY74)),2)</f>
      </c>
      <c r="AN74" s="14">
        <f>ROUND(ROUND(AO73*100,0)*ROUND(AN$3*100000,0)/1200000,0)/100</f>
      </c>
      <c r="AO74" s="14">
        <f>ROUND(AO73+AN74-AM74,2)</f>
      </c>
      <c r="AP74" s="14">
        <f>ROUND(BL74+MIN(AR73+AQ74-BL74,MAX(0,$CC74-BZ74)),2)</f>
      </c>
      <c r="AQ74" s="14">
        <f>ROUND(ROUND(AR73*100,0)*ROUND(AQ$3*100000,0)/1200000,0)/100</f>
      </c>
      <c r="AR74" s="14">
        <f>ROUND(AR73+AQ74-AP74,2)</f>
      </c>
      <c r="AS74" s="14">
        <f>ROUND(BM74+MIN(AU73+AT74-BM74,MAX(0,$CC74-CA74)),2)</f>
      </c>
      <c r="AT74" s="14">
        <f>ROUND(ROUND(AU73*100,0)*ROUND(AT$3*100000,0)/1200000,0)/100</f>
      </c>
      <c r="AU74" s="14">
        <f>ROUND(AU73+AT74-AS74,2)</f>
      </c>
      <c r="AV74" s="11">
        <f>SUMIF($C$4:$AU$4,"Payment",C74:AU74)</f>
      </c>
      <c r="AW74" s="11">
        <f>SUMIF($C$4:$AU$4,"Interest",C74:AU74)</f>
      </c>
      <c r="AX74" s="11">
        <f>ROUND(SUMIF($C$4:$AU$4,"Balance",C74:AU74),2)</f>
      </c>
      <c r="AY74">
        <f>MIN(E73+D74,C$3)</f>
      </c>
      <c r="AZ74">
        <f>MIN(H73+G74,F$3)</f>
      </c>
      <c r="BA74">
        <f>MIN(K73+J74,I$3)</f>
      </c>
      <c r="BB74">
        <f>MIN(N73+M74,L$3)</f>
      </c>
      <c r="BC74">
        <f>MIN(Q73+P74,O$3)</f>
      </c>
      <c r="BD74">
        <f>MIN(T73+S74,R$3)</f>
      </c>
      <c r="BE74">
        <f>MIN(W73+V74,U$3)</f>
      </c>
      <c r="BF74">
        <f>MIN(Z73+Y74,X$3)</f>
      </c>
      <c r="BG74">
        <f>MIN(AC73+AB74,AA$3)</f>
      </c>
      <c r="BH74">
        <f>MIN(AF73+AE74,AD$3)</f>
      </c>
      <c r="BI74">
        <f>MIN(AI73+AH74,AG$3)</f>
      </c>
      <c r="BJ74">
        <f>MIN(AL73+AK74,AJ$3)</f>
      </c>
      <c r="BK74">
        <f>MIN(AO73+AN74,AM$3)</f>
      </c>
      <c r="BL74">
        <f>MIN(AR73+AQ74,AP$3)</f>
      </c>
      <c r="BM74">
        <f>MIN(AU73+AT74,AS$3)</f>
      </c>
      <c r="BN74">
        <f>E73+D74-AY74</f>
      </c>
      <c r="BO74">
        <f>BN74+H73+G74-AZ74</f>
      </c>
      <c r="BP74">
        <f>BO74+K73+J74-BA74</f>
      </c>
      <c r="BQ74">
        <f>BP74+N73+M74-BB74</f>
      </c>
      <c r="BR74">
        <f>BQ74+Q73+P74-BC74</f>
      </c>
      <c r="BS74">
        <f>BR74+T73+S74-BD74</f>
      </c>
      <c r="BT74">
        <f>BS74+W73+V74-BE74</f>
      </c>
      <c r="BU74">
        <f>BT74+Z73+Y74-BF74</f>
      </c>
      <c r="BV74">
        <f>BU74+AC73+AB74-BG74</f>
      </c>
      <c r="BW74">
        <f>BV74+AF73+AE74-BH74</f>
      </c>
      <c r="BX74">
        <f>BW74+AI73+AH74-BI74</f>
      </c>
      <c r="BY74">
        <f>BX74+AL73+AK74-BJ74</f>
      </c>
      <c r="BZ74">
        <f>BY74+AO73+AN74-BK74</f>
      </c>
      <c r="CA74">
        <f>BZ74+AR73+AQ74-BL74</f>
      </c>
      <c r="CB74">
        <f>CA74+AU73+AT74-BM74</f>
      </c>
      <c r="CC74">
        <f>MAX(0,Plan!$B$6-SUM(AY74:BM74))</f>
      </c>
    </row>
    <row r="75" spans="1:81" x14ac:dyDescent="0.25">
      <c r="A75">
        <v>70</v>
      </c>
      <c r="B75" s="22">
        <f>EDATE(Plan!$B$5,A75-1)</f>
      </c>
      <c r="C75" s="14">
        <f>ROUND(AY75+MIN(E74+D75-AY75,$CC75),2)</f>
      </c>
      <c r="D75" s="14">
        <f>ROUND(ROUND(E74*100,0)*ROUND(D$3*100000,0)/1200000,0)/100</f>
      </c>
      <c r="E75" s="14">
        <f>ROUND(E74+D75-C75,2)</f>
      </c>
      <c r="F75" s="14">
        <f>ROUND(AZ75+MIN(H74+G75-AZ75,MAX(0,$CC75-BN75)),2)</f>
      </c>
      <c r="G75" s="14">
        <f>ROUND(ROUND(H74*100,0)*ROUND(G$3*100000,0)/1200000,0)/100</f>
      </c>
      <c r="H75" s="14">
        <f>ROUND(H74+G75-F75,2)</f>
      </c>
      <c r="I75" s="14">
        <f>ROUND(BA75+MIN(K74+J75-BA75,MAX(0,$CC75-BO75)),2)</f>
      </c>
      <c r="J75" s="14">
        <f>ROUND(ROUND(K74*100,0)*ROUND(J$3*100000,0)/1200000,0)/100</f>
      </c>
      <c r="K75" s="14">
        <f>ROUND(K74+J75-I75,2)</f>
      </c>
      <c r="L75" s="14">
        <f>ROUND(BB75+MIN(N74+M75-BB75,MAX(0,$CC75-BP75)),2)</f>
      </c>
      <c r="M75" s="14">
        <f>ROUND(ROUND(N74*100,0)*ROUND(M$3*100000,0)/1200000,0)/100</f>
      </c>
      <c r="N75" s="14">
        <f>ROUND(N74+M75-L75,2)</f>
      </c>
      <c r="O75" s="14">
        <f>ROUND(BC75+MIN(Q74+P75-BC75,MAX(0,$CC75-BQ75)),2)</f>
      </c>
      <c r="P75" s="14">
        <f>ROUND(ROUND(Q74*100,0)*ROUND(P$3*100000,0)/1200000,0)/100</f>
      </c>
      <c r="Q75" s="14">
        <f>ROUND(Q74+P75-O75,2)</f>
      </c>
      <c r="R75" s="14">
        <f>ROUND(BD75+MIN(T74+S75-BD75,MAX(0,$CC75-BR75)),2)</f>
      </c>
      <c r="S75" s="14">
        <f>ROUND(ROUND(T74*100,0)*ROUND(S$3*100000,0)/1200000,0)/100</f>
      </c>
      <c r="T75" s="14">
        <f>ROUND(T74+S75-R75,2)</f>
      </c>
      <c r="U75" s="14">
        <f>ROUND(BE75+MIN(W74+V75-BE75,MAX(0,$CC75-BS75)),2)</f>
      </c>
      <c r="V75" s="14">
        <f>ROUND(ROUND(W74*100,0)*ROUND(V$3*100000,0)/1200000,0)/100</f>
      </c>
      <c r="W75" s="14">
        <f>ROUND(W74+V75-U75,2)</f>
      </c>
      <c r="X75" s="14">
        <f>ROUND(BF75+MIN(Z74+Y75-BF75,MAX(0,$CC75-BT75)),2)</f>
      </c>
      <c r="Y75" s="14">
        <f>ROUND(ROUND(Z74*100,0)*ROUND(Y$3*100000,0)/1200000,0)/100</f>
      </c>
      <c r="Z75" s="14">
        <f>ROUND(Z74+Y75-X75,2)</f>
      </c>
      <c r="AA75" s="14">
        <f>ROUND(BG75+MIN(AC74+AB75-BG75,MAX(0,$CC75-BU75)),2)</f>
      </c>
      <c r="AB75" s="14">
        <f>ROUND(ROUND(AC74*100,0)*ROUND(AB$3*100000,0)/1200000,0)/100</f>
      </c>
      <c r="AC75" s="14">
        <f>ROUND(AC74+AB75-AA75,2)</f>
      </c>
      <c r="AD75" s="14">
        <f>ROUND(BH75+MIN(AF74+AE75-BH75,MAX(0,$CC75-BV75)),2)</f>
      </c>
      <c r="AE75" s="14">
        <f>ROUND(ROUND(AF74*100,0)*ROUND(AE$3*100000,0)/1200000,0)/100</f>
      </c>
      <c r="AF75" s="14">
        <f>ROUND(AF74+AE75-AD75,2)</f>
      </c>
      <c r="AG75" s="14">
        <f>ROUND(BI75+MIN(AI74+AH75-BI75,MAX(0,$CC75-BW75)),2)</f>
      </c>
      <c r="AH75" s="14">
        <f>ROUND(ROUND(AI74*100,0)*ROUND(AH$3*100000,0)/1200000,0)/100</f>
      </c>
      <c r="AI75" s="14">
        <f>ROUND(AI74+AH75-AG75,2)</f>
      </c>
      <c r="AJ75" s="14">
        <f>ROUND(BJ75+MIN(AL74+AK75-BJ75,MAX(0,$CC75-BX75)),2)</f>
      </c>
      <c r="AK75" s="14">
        <f>ROUND(ROUND(AL74*100,0)*ROUND(AK$3*100000,0)/1200000,0)/100</f>
      </c>
      <c r="AL75" s="14">
        <f>ROUND(AL74+AK75-AJ75,2)</f>
      </c>
      <c r="AM75" s="14">
        <f>ROUND(BK75+MIN(AO74+AN75-BK75,MAX(0,$CC75-BY75)),2)</f>
      </c>
      <c r="AN75" s="14">
        <f>ROUND(ROUND(AO74*100,0)*ROUND(AN$3*100000,0)/1200000,0)/100</f>
      </c>
      <c r="AO75" s="14">
        <f>ROUND(AO74+AN75-AM75,2)</f>
      </c>
      <c r="AP75" s="14">
        <f>ROUND(BL75+MIN(AR74+AQ75-BL75,MAX(0,$CC75-BZ75)),2)</f>
      </c>
      <c r="AQ75" s="14">
        <f>ROUND(ROUND(AR74*100,0)*ROUND(AQ$3*100000,0)/1200000,0)/100</f>
      </c>
      <c r="AR75" s="14">
        <f>ROUND(AR74+AQ75-AP75,2)</f>
      </c>
      <c r="AS75" s="14">
        <f>ROUND(BM75+MIN(AU74+AT75-BM75,MAX(0,$CC75-CA75)),2)</f>
      </c>
      <c r="AT75" s="14">
        <f>ROUND(ROUND(AU74*100,0)*ROUND(AT$3*100000,0)/1200000,0)/100</f>
      </c>
      <c r="AU75" s="14">
        <f>ROUND(AU74+AT75-AS75,2)</f>
      </c>
      <c r="AV75" s="11">
        <f>SUMIF($C$4:$AU$4,"Payment",C75:AU75)</f>
      </c>
      <c r="AW75" s="11">
        <f>SUMIF($C$4:$AU$4,"Interest",C75:AU75)</f>
      </c>
      <c r="AX75" s="11">
        <f>ROUND(SUMIF($C$4:$AU$4,"Balance",C75:AU75),2)</f>
      </c>
      <c r="AY75">
        <f>MIN(E74+D75,C$3)</f>
      </c>
      <c r="AZ75">
        <f>MIN(H74+G75,F$3)</f>
      </c>
      <c r="BA75">
        <f>MIN(K74+J75,I$3)</f>
      </c>
      <c r="BB75">
        <f>MIN(N74+M75,L$3)</f>
      </c>
      <c r="BC75">
        <f>MIN(Q74+P75,O$3)</f>
      </c>
      <c r="BD75">
        <f>MIN(T74+S75,R$3)</f>
      </c>
      <c r="BE75">
        <f>MIN(W74+V75,U$3)</f>
      </c>
      <c r="BF75">
        <f>MIN(Z74+Y75,X$3)</f>
      </c>
      <c r="BG75">
        <f>MIN(AC74+AB75,AA$3)</f>
      </c>
      <c r="BH75">
        <f>MIN(AF74+AE75,AD$3)</f>
      </c>
      <c r="BI75">
        <f>MIN(AI74+AH75,AG$3)</f>
      </c>
      <c r="BJ75">
        <f>MIN(AL74+AK75,AJ$3)</f>
      </c>
      <c r="BK75">
        <f>MIN(AO74+AN75,AM$3)</f>
      </c>
      <c r="BL75">
        <f>MIN(AR74+AQ75,AP$3)</f>
      </c>
      <c r="BM75">
        <f>MIN(AU74+AT75,AS$3)</f>
      </c>
      <c r="BN75">
        <f>E74+D75-AY75</f>
      </c>
      <c r="BO75">
        <f>BN75+H74+G75-AZ75</f>
      </c>
      <c r="BP75">
        <f>BO75+K74+J75-BA75</f>
      </c>
      <c r="BQ75">
        <f>BP75+N74+M75-BB75</f>
      </c>
      <c r="BR75">
        <f>BQ75+Q74+P75-BC75</f>
      </c>
      <c r="BS75">
        <f>BR75+T74+S75-BD75</f>
      </c>
      <c r="BT75">
        <f>BS75+W74+V75-BE75</f>
      </c>
      <c r="BU75">
        <f>BT75+Z74+Y75-BF75</f>
      </c>
      <c r="BV75">
        <f>BU75+AC74+AB75-BG75</f>
      </c>
      <c r="BW75">
        <f>BV75+AF74+AE75-BH75</f>
      </c>
      <c r="BX75">
        <f>BW75+AI74+AH75-BI75</f>
      </c>
      <c r="BY75">
        <f>BX75+AL74+AK75-BJ75</f>
      </c>
      <c r="BZ75">
        <f>BY75+AO74+AN75-BK75</f>
      </c>
      <c r="CA75">
        <f>BZ75+AR74+AQ75-BL75</f>
      </c>
      <c r="CB75">
        <f>CA75+AU74+AT75-BM75</f>
      </c>
      <c r="CC75">
        <f>MAX(0,Plan!$B$6-SUM(AY75:BM75))</f>
      </c>
    </row>
    <row r="76" spans="1:81" x14ac:dyDescent="0.25">
      <c r="A76">
        <v>71</v>
      </c>
      <c r="B76" s="22">
        <f>EDATE(Plan!$B$5,A76-1)</f>
      </c>
      <c r="C76" s="14">
        <f>ROUND(AY76+MIN(E75+D76-AY76,$CC76),2)</f>
      </c>
      <c r="D76" s="14">
        <f>ROUND(ROUND(E75*100,0)*ROUND(D$3*100000,0)/1200000,0)/100</f>
      </c>
      <c r="E76" s="14">
        <f>ROUND(E75+D76-C76,2)</f>
      </c>
      <c r="F76" s="14">
        <f>ROUND(AZ76+MIN(H75+G76-AZ76,MAX(0,$CC76-BN76)),2)</f>
      </c>
      <c r="G76" s="14">
        <f>ROUND(ROUND(H75*100,0)*ROUND(G$3*100000,0)/1200000,0)/100</f>
      </c>
      <c r="H76" s="14">
        <f>ROUND(H75+G76-F76,2)</f>
      </c>
      <c r="I76" s="14">
        <f>ROUND(BA76+MIN(K75+J76-BA76,MAX(0,$CC76-BO76)),2)</f>
      </c>
      <c r="J76" s="14">
        <f>ROUND(ROUND(K75*100,0)*ROUND(J$3*100000,0)/1200000,0)/100</f>
      </c>
      <c r="K76" s="14">
        <f>ROUND(K75+J76-I76,2)</f>
      </c>
      <c r="L76" s="14">
        <f>ROUND(BB76+MIN(N75+M76-BB76,MAX(0,$CC76-BP76)),2)</f>
      </c>
      <c r="M76" s="14">
        <f>ROUND(ROUND(N75*100,0)*ROUND(M$3*100000,0)/1200000,0)/100</f>
      </c>
      <c r="N76" s="14">
        <f>ROUND(N75+M76-L76,2)</f>
      </c>
      <c r="O76" s="14">
        <f>ROUND(BC76+MIN(Q75+P76-BC76,MAX(0,$CC76-BQ76)),2)</f>
      </c>
      <c r="P76" s="14">
        <f>ROUND(ROUND(Q75*100,0)*ROUND(P$3*100000,0)/1200000,0)/100</f>
      </c>
      <c r="Q76" s="14">
        <f>ROUND(Q75+P76-O76,2)</f>
      </c>
      <c r="R76" s="14">
        <f>ROUND(BD76+MIN(T75+S76-BD76,MAX(0,$CC76-BR76)),2)</f>
      </c>
      <c r="S76" s="14">
        <f>ROUND(ROUND(T75*100,0)*ROUND(S$3*100000,0)/1200000,0)/100</f>
      </c>
      <c r="T76" s="14">
        <f>ROUND(T75+S76-R76,2)</f>
      </c>
      <c r="U76" s="14">
        <f>ROUND(BE76+MIN(W75+V76-BE76,MAX(0,$CC76-BS76)),2)</f>
      </c>
      <c r="V76" s="14">
        <f>ROUND(ROUND(W75*100,0)*ROUND(V$3*100000,0)/1200000,0)/100</f>
      </c>
      <c r="W76" s="14">
        <f>ROUND(W75+V76-U76,2)</f>
      </c>
      <c r="X76" s="14">
        <f>ROUND(BF76+MIN(Z75+Y76-BF76,MAX(0,$CC76-BT76)),2)</f>
      </c>
      <c r="Y76" s="14">
        <f>ROUND(ROUND(Z75*100,0)*ROUND(Y$3*100000,0)/1200000,0)/100</f>
      </c>
      <c r="Z76" s="14">
        <f>ROUND(Z75+Y76-X76,2)</f>
      </c>
      <c r="AA76" s="14">
        <f>ROUND(BG76+MIN(AC75+AB76-BG76,MAX(0,$CC76-BU76)),2)</f>
      </c>
      <c r="AB76" s="14">
        <f>ROUND(ROUND(AC75*100,0)*ROUND(AB$3*100000,0)/1200000,0)/100</f>
      </c>
      <c r="AC76" s="14">
        <f>ROUND(AC75+AB76-AA76,2)</f>
      </c>
      <c r="AD76" s="14">
        <f>ROUND(BH76+MIN(AF75+AE76-BH76,MAX(0,$CC76-BV76)),2)</f>
      </c>
      <c r="AE76" s="14">
        <f>ROUND(ROUND(AF75*100,0)*ROUND(AE$3*100000,0)/1200000,0)/100</f>
      </c>
      <c r="AF76" s="14">
        <f>ROUND(AF75+AE76-AD76,2)</f>
      </c>
      <c r="AG76" s="14">
        <f>ROUND(BI76+MIN(AI75+AH76-BI76,MAX(0,$CC76-BW76)),2)</f>
      </c>
      <c r="AH76" s="14">
        <f>ROUND(ROUND(AI75*100,0)*ROUND(AH$3*100000,0)/1200000,0)/100</f>
      </c>
      <c r="AI76" s="14">
        <f>ROUND(AI75+AH76-AG76,2)</f>
      </c>
      <c r="AJ76" s="14">
        <f>ROUND(BJ76+MIN(AL75+AK76-BJ76,MAX(0,$CC76-BX76)),2)</f>
      </c>
      <c r="AK76" s="14">
        <f>ROUND(ROUND(AL75*100,0)*ROUND(AK$3*100000,0)/1200000,0)/100</f>
      </c>
      <c r="AL76" s="14">
        <f>ROUND(AL75+AK76-AJ76,2)</f>
      </c>
      <c r="AM76" s="14">
        <f>ROUND(BK76+MIN(AO75+AN76-BK76,MAX(0,$CC76-BY76)),2)</f>
      </c>
      <c r="AN76" s="14">
        <f>ROUND(ROUND(AO75*100,0)*ROUND(AN$3*100000,0)/1200000,0)/100</f>
      </c>
      <c r="AO76" s="14">
        <f>ROUND(AO75+AN76-AM76,2)</f>
      </c>
      <c r="AP76" s="14">
        <f>ROUND(BL76+MIN(AR75+AQ76-BL76,MAX(0,$CC76-BZ76)),2)</f>
      </c>
      <c r="AQ76" s="14">
        <f>ROUND(ROUND(AR75*100,0)*ROUND(AQ$3*100000,0)/1200000,0)/100</f>
      </c>
      <c r="AR76" s="14">
        <f>ROUND(AR75+AQ76-AP76,2)</f>
      </c>
      <c r="AS76" s="14">
        <f>ROUND(BM76+MIN(AU75+AT76-BM76,MAX(0,$CC76-CA76)),2)</f>
      </c>
      <c r="AT76" s="14">
        <f>ROUND(ROUND(AU75*100,0)*ROUND(AT$3*100000,0)/1200000,0)/100</f>
      </c>
      <c r="AU76" s="14">
        <f>ROUND(AU75+AT76-AS76,2)</f>
      </c>
      <c r="AV76" s="11">
        <f>SUMIF($C$4:$AU$4,"Payment",C76:AU76)</f>
      </c>
      <c r="AW76" s="11">
        <f>SUMIF($C$4:$AU$4,"Interest",C76:AU76)</f>
      </c>
      <c r="AX76" s="11">
        <f>ROUND(SUMIF($C$4:$AU$4,"Balance",C76:AU76),2)</f>
      </c>
      <c r="AY76">
        <f>MIN(E75+D76,C$3)</f>
      </c>
      <c r="AZ76">
        <f>MIN(H75+G76,F$3)</f>
      </c>
      <c r="BA76">
        <f>MIN(K75+J76,I$3)</f>
      </c>
      <c r="BB76">
        <f>MIN(N75+M76,L$3)</f>
      </c>
      <c r="BC76">
        <f>MIN(Q75+P76,O$3)</f>
      </c>
      <c r="BD76">
        <f>MIN(T75+S76,R$3)</f>
      </c>
      <c r="BE76">
        <f>MIN(W75+V76,U$3)</f>
      </c>
      <c r="BF76">
        <f>MIN(Z75+Y76,X$3)</f>
      </c>
      <c r="BG76">
        <f>MIN(AC75+AB76,AA$3)</f>
      </c>
      <c r="BH76">
        <f>MIN(AF75+AE76,AD$3)</f>
      </c>
      <c r="BI76">
        <f>MIN(AI75+AH76,AG$3)</f>
      </c>
      <c r="BJ76">
        <f>MIN(AL75+AK76,AJ$3)</f>
      </c>
      <c r="BK76">
        <f>MIN(AO75+AN76,AM$3)</f>
      </c>
      <c r="BL76">
        <f>MIN(AR75+AQ76,AP$3)</f>
      </c>
      <c r="BM76">
        <f>MIN(AU75+AT76,AS$3)</f>
      </c>
      <c r="BN76">
        <f>E75+D76-AY76</f>
      </c>
      <c r="BO76">
        <f>BN76+H75+G76-AZ76</f>
      </c>
      <c r="BP76">
        <f>BO76+K75+J76-BA76</f>
      </c>
      <c r="BQ76">
        <f>BP76+N75+M76-BB76</f>
      </c>
      <c r="BR76">
        <f>BQ76+Q75+P76-BC76</f>
      </c>
      <c r="BS76">
        <f>BR76+T75+S76-BD76</f>
      </c>
      <c r="BT76">
        <f>BS76+W75+V76-BE76</f>
      </c>
      <c r="BU76">
        <f>BT76+Z75+Y76-BF76</f>
      </c>
      <c r="BV76">
        <f>BU76+AC75+AB76-BG76</f>
      </c>
      <c r="BW76">
        <f>BV76+AF75+AE76-BH76</f>
      </c>
      <c r="BX76">
        <f>BW76+AI75+AH76-BI76</f>
      </c>
      <c r="BY76">
        <f>BX76+AL75+AK76-BJ76</f>
      </c>
      <c r="BZ76">
        <f>BY76+AO75+AN76-BK76</f>
      </c>
      <c r="CA76">
        <f>BZ76+AR75+AQ76-BL76</f>
      </c>
      <c r="CB76">
        <f>CA76+AU75+AT76-BM76</f>
      </c>
      <c r="CC76">
        <f>MAX(0,Plan!$B$6-SUM(AY76:BM76))</f>
      </c>
    </row>
    <row r="77" spans="1:81" x14ac:dyDescent="0.25">
      <c r="A77">
        <v>72</v>
      </c>
      <c r="B77" s="22">
        <f>EDATE(Plan!$B$5,A77-1)</f>
      </c>
      <c r="C77" s="14">
        <f>ROUND(AY77+MIN(E76+D77-AY77,$CC77),2)</f>
      </c>
      <c r="D77" s="14">
        <f>ROUND(ROUND(E76*100,0)*ROUND(D$3*100000,0)/1200000,0)/100</f>
      </c>
      <c r="E77" s="14">
        <f>ROUND(E76+D77-C77,2)</f>
      </c>
      <c r="F77" s="14">
        <f>ROUND(AZ77+MIN(H76+G77-AZ77,MAX(0,$CC77-BN77)),2)</f>
      </c>
      <c r="G77" s="14">
        <f>ROUND(ROUND(H76*100,0)*ROUND(G$3*100000,0)/1200000,0)/100</f>
      </c>
      <c r="H77" s="14">
        <f>ROUND(H76+G77-F77,2)</f>
      </c>
      <c r="I77" s="14">
        <f>ROUND(BA77+MIN(K76+J77-BA77,MAX(0,$CC77-BO77)),2)</f>
      </c>
      <c r="J77" s="14">
        <f>ROUND(ROUND(K76*100,0)*ROUND(J$3*100000,0)/1200000,0)/100</f>
      </c>
      <c r="K77" s="14">
        <f>ROUND(K76+J77-I77,2)</f>
      </c>
      <c r="L77" s="14">
        <f>ROUND(BB77+MIN(N76+M77-BB77,MAX(0,$CC77-BP77)),2)</f>
      </c>
      <c r="M77" s="14">
        <f>ROUND(ROUND(N76*100,0)*ROUND(M$3*100000,0)/1200000,0)/100</f>
      </c>
      <c r="N77" s="14">
        <f>ROUND(N76+M77-L77,2)</f>
      </c>
      <c r="O77" s="14">
        <f>ROUND(BC77+MIN(Q76+P77-BC77,MAX(0,$CC77-BQ77)),2)</f>
      </c>
      <c r="P77" s="14">
        <f>ROUND(ROUND(Q76*100,0)*ROUND(P$3*100000,0)/1200000,0)/100</f>
      </c>
      <c r="Q77" s="14">
        <f>ROUND(Q76+P77-O77,2)</f>
      </c>
      <c r="R77" s="14">
        <f>ROUND(BD77+MIN(T76+S77-BD77,MAX(0,$CC77-BR77)),2)</f>
      </c>
      <c r="S77" s="14">
        <f>ROUND(ROUND(T76*100,0)*ROUND(S$3*100000,0)/1200000,0)/100</f>
      </c>
      <c r="T77" s="14">
        <f>ROUND(T76+S77-R77,2)</f>
      </c>
      <c r="U77" s="14">
        <f>ROUND(BE77+MIN(W76+V77-BE77,MAX(0,$CC77-BS77)),2)</f>
      </c>
      <c r="V77" s="14">
        <f>ROUND(ROUND(W76*100,0)*ROUND(V$3*100000,0)/1200000,0)/100</f>
      </c>
      <c r="W77" s="14">
        <f>ROUND(W76+V77-U77,2)</f>
      </c>
      <c r="X77" s="14">
        <f>ROUND(BF77+MIN(Z76+Y77-BF77,MAX(0,$CC77-BT77)),2)</f>
      </c>
      <c r="Y77" s="14">
        <f>ROUND(ROUND(Z76*100,0)*ROUND(Y$3*100000,0)/1200000,0)/100</f>
      </c>
      <c r="Z77" s="14">
        <f>ROUND(Z76+Y77-X77,2)</f>
      </c>
      <c r="AA77" s="14">
        <f>ROUND(BG77+MIN(AC76+AB77-BG77,MAX(0,$CC77-BU77)),2)</f>
      </c>
      <c r="AB77" s="14">
        <f>ROUND(ROUND(AC76*100,0)*ROUND(AB$3*100000,0)/1200000,0)/100</f>
      </c>
      <c r="AC77" s="14">
        <f>ROUND(AC76+AB77-AA77,2)</f>
      </c>
      <c r="AD77" s="14">
        <f>ROUND(BH77+MIN(AF76+AE77-BH77,MAX(0,$CC77-BV77)),2)</f>
      </c>
      <c r="AE77" s="14">
        <f>ROUND(ROUND(AF76*100,0)*ROUND(AE$3*100000,0)/1200000,0)/100</f>
      </c>
      <c r="AF77" s="14">
        <f>ROUND(AF76+AE77-AD77,2)</f>
      </c>
      <c r="AG77" s="14">
        <f>ROUND(BI77+MIN(AI76+AH77-BI77,MAX(0,$CC77-BW77)),2)</f>
      </c>
      <c r="AH77" s="14">
        <f>ROUND(ROUND(AI76*100,0)*ROUND(AH$3*100000,0)/1200000,0)/100</f>
      </c>
      <c r="AI77" s="14">
        <f>ROUND(AI76+AH77-AG77,2)</f>
      </c>
      <c r="AJ77" s="14">
        <f>ROUND(BJ77+MIN(AL76+AK77-BJ77,MAX(0,$CC77-BX77)),2)</f>
      </c>
      <c r="AK77" s="14">
        <f>ROUND(ROUND(AL76*100,0)*ROUND(AK$3*100000,0)/1200000,0)/100</f>
      </c>
      <c r="AL77" s="14">
        <f>ROUND(AL76+AK77-AJ77,2)</f>
      </c>
      <c r="AM77" s="14">
        <f>ROUND(BK77+MIN(AO76+AN77-BK77,MAX(0,$CC77-BY77)),2)</f>
      </c>
      <c r="AN77" s="14">
        <f>ROUND(ROUND(AO76*100,0)*ROUND(AN$3*100000,0)/1200000,0)/100</f>
      </c>
      <c r="AO77" s="14">
        <f>ROUND(AO76+AN77-AM77,2)</f>
      </c>
      <c r="AP77" s="14">
        <f>ROUND(BL77+MIN(AR76+AQ77-BL77,MAX(0,$CC77-BZ77)),2)</f>
      </c>
      <c r="AQ77" s="14">
        <f>ROUND(ROUND(AR76*100,0)*ROUND(AQ$3*100000,0)/1200000,0)/100</f>
      </c>
      <c r="AR77" s="14">
        <f>ROUND(AR76+AQ77-AP77,2)</f>
      </c>
      <c r="AS77" s="14">
        <f>ROUND(BM77+MIN(AU76+AT77-BM77,MAX(0,$CC77-CA77)),2)</f>
      </c>
      <c r="AT77" s="14">
        <f>ROUND(ROUND(AU76*100,0)*ROUND(AT$3*100000,0)/1200000,0)/100</f>
      </c>
      <c r="AU77" s="14">
        <f>ROUND(AU76+AT77-AS77,2)</f>
      </c>
      <c r="AV77" s="11">
        <f>SUMIF($C$4:$AU$4,"Payment",C77:AU77)</f>
      </c>
      <c r="AW77" s="11">
        <f>SUMIF($C$4:$AU$4,"Interest",C77:AU77)</f>
      </c>
      <c r="AX77" s="11">
        <f>ROUND(SUMIF($C$4:$AU$4,"Balance",C77:AU77),2)</f>
      </c>
      <c r="AY77">
        <f>MIN(E76+D77,C$3)</f>
      </c>
      <c r="AZ77">
        <f>MIN(H76+G77,F$3)</f>
      </c>
      <c r="BA77">
        <f>MIN(K76+J77,I$3)</f>
      </c>
      <c r="BB77">
        <f>MIN(N76+M77,L$3)</f>
      </c>
      <c r="BC77">
        <f>MIN(Q76+P77,O$3)</f>
      </c>
      <c r="BD77">
        <f>MIN(T76+S77,R$3)</f>
      </c>
      <c r="BE77">
        <f>MIN(W76+V77,U$3)</f>
      </c>
      <c r="BF77">
        <f>MIN(Z76+Y77,X$3)</f>
      </c>
      <c r="BG77">
        <f>MIN(AC76+AB77,AA$3)</f>
      </c>
      <c r="BH77">
        <f>MIN(AF76+AE77,AD$3)</f>
      </c>
      <c r="BI77">
        <f>MIN(AI76+AH77,AG$3)</f>
      </c>
      <c r="BJ77">
        <f>MIN(AL76+AK77,AJ$3)</f>
      </c>
      <c r="BK77">
        <f>MIN(AO76+AN77,AM$3)</f>
      </c>
      <c r="BL77">
        <f>MIN(AR76+AQ77,AP$3)</f>
      </c>
      <c r="BM77">
        <f>MIN(AU76+AT77,AS$3)</f>
      </c>
      <c r="BN77">
        <f>E76+D77-AY77</f>
      </c>
      <c r="BO77">
        <f>BN77+H76+G77-AZ77</f>
      </c>
      <c r="BP77">
        <f>BO77+K76+J77-BA77</f>
      </c>
      <c r="BQ77">
        <f>BP77+N76+M77-BB77</f>
      </c>
      <c r="BR77">
        <f>BQ77+Q76+P77-BC77</f>
      </c>
      <c r="BS77">
        <f>BR77+T76+S77-BD77</f>
      </c>
      <c r="BT77">
        <f>BS77+W76+V77-BE77</f>
      </c>
      <c r="BU77">
        <f>BT77+Z76+Y77-BF77</f>
      </c>
      <c r="BV77">
        <f>BU77+AC76+AB77-BG77</f>
      </c>
      <c r="BW77">
        <f>BV77+AF76+AE77-BH77</f>
      </c>
      <c r="BX77">
        <f>BW77+AI76+AH77-BI77</f>
      </c>
      <c r="BY77">
        <f>BX77+AL76+AK77-BJ77</f>
      </c>
      <c r="BZ77">
        <f>BY77+AO76+AN77-BK77</f>
      </c>
      <c r="CA77">
        <f>BZ77+AR76+AQ77-BL77</f>
      </c>
      <c r="CB77">
        <f>CA77+AU76+AT77-BM77</f>
      </c>
      <c r="CC77">
        <f>MAX(0,Plan!$B$6-SUM(AY77:BM77))</f>
      </c>
    </row>
    <row r="78" spans="1:81" x14ac:dyDescent="0.25">
      <c r="A78">
        <v>73</v>
      </c>
      <c r="B78" s="22">
        <f>EDATE(Plan!$B$5,A78-1)</f>
      </c>
      <c r="C78" s="14">
        <f>ROUND(AY78+MIN(E77+D78-AY78,$CC78),2)</f>
      </c>
      <c r="D78" s="14">
        <f>ROUND(ROUND(E77*100,0)*ROUND(D$3*100000,0)/1200000,0)/100</f>
      </c>
      <c r="E78" s="14">
        <f>ROUND(E77+D78-C78,2)</f>
      </c>
      <c r="F78" s="14">
        <f>ROUND(AZ78+MIN(H77+G78-AZ78,MAX(0,$CC78-BN78)),2)</f>
      </c>
      <c r="G78" s="14">
        <f>ROUND(ROUND(H77*100,0)*ROUND(G$3*100000,0)/1200000,0)/100</f>
      </c>
      <c r="H78" s="14">
        <f>ROUND(H77+G78-F78,2)</f>
      </c>
      <c r="I78" s="14">
        <f>ROUND(BA78+MIN(K77+J78-BA78,MAX(0,$CC78-BO78)),2)</f>
      </c>
      <c r="J78" s="14">
        <f>ROUND(ROUND(K77*100,0)*ROUND(J$3*100000,0)/1200000,0)/100</f>
      </c>
      <c r="K78" s="14">
        <f>ROUND(K77+J78-I78,2)</f>
      </c>
      <c r="L78" s="14">
        <f>ROUND(BB78+MIN(N77+M78-BB78,MAX(0,$CC78-BP78)),2)</f>
      </c>
      <c r="M78" s="14">
        <f>ROUND(ROUND(N77*100,0)*ROUND(M$3*100000,0)/1200000,0)/100</f>
      </c>
      <c r="N78" s="14">
        <f>ROUND(N77+M78-L78,2)</f>
      </c>
      <c r="O78" s="14">
        <f>ROUND(BC78+MIN(Q77+P78-BC78,MAX(0,$CC78-BQ78)),2)</f>
      </c>
      <c r="P78" s="14">
        <f>ROUND(ROUND(Q77*100,0)*ROUND(P$3*100000,0)/1200000,0)/100</f>
      </c>
      <c r="Q78" s="14">
        <f>ROUND(Q77+P78-O78,2)</f>
      </c>
      <c r="R78" s="14">
        <f>ROUND(BD78+MIN(T77+S78-BD78,MAX(0,$CC78-BR78)),2)</f>
      </c>
      <c r="S78" s="14">
        <f>ROUND(ROUND(T77*100,0)*ROUND(S$3*100000,0)/1200000,0)/100</f>
      </c>
      <c r="T78" s="14">
        <f>ROUND(T77+S78-R78,2)</f>
      </c>
      <c r="U78" s="14">
        <f>ROUND(BE78+MIN(W77+V78-BE78,MAX(0,$CC78-BS78)),2)</f>
      </c>
      <c r="V78" s="14">
        <f>ROUND(ROUND(W77*100,0)*ROUND(V$3*100000,0)/1200000,0)/100</f>
      </c>
      <c r="W78" s="14">
        <f>ROUND(W77+V78-U78,2)</f>
      </c>
      <c r="X78" s="14">
        <f>ROUND(BF78+MIN(Z77+Y78-BF78,MAX(0,$CC78-BT78)),2)</f>
      </c>
      <c r="Y78" s="14">
        <f>ROUND(ROUND(Z77*100,0)*ROUND(Y$3*100000,0)/1200000,0)/100</f>
      </c>
      <c r="Z78" s="14">
        <f>ROUND(Z77+Y78-X78,2)</f>
      </c>
      <c r="AA78" s="14">
        <f>ROUND(BG78+MIN(AC77+AB78-BG78,MAX(0,$CC78-BU78)),2)</f>
      </c>
      <c r="AB78" s="14">
        <f>ROUND(ROUND(AC77*100,0)*ROUND(AB$3*100000,0)/1200000,0)/100</f>
      </c>
      <c r="AC78" s="14">
        <f>ROUND(AC77+AB78-AA78,2)</f>
      </c>
      <c r="AD78" s="14">
        <f>ROUND(BH78+MIN(AF77+AE78-BH78,MAX(0,$CC78-BV78)),2)</f>
      </c>
      <c r="AE78" s="14">
        <f>ROUND(ROUND(AF77*100,0)*ROUND(AE$3*100000,0)/1200000,0)/100</f>
      </c>
      <c r="AF78" s="14">
        <f>ROUND(AF77+AE78-AD78,2)</f>
      </c>
      <c r="AG78" s="14">
        <f>ROUND(BI78+MIN(AI77+AH78-BI78,MAX(0,$CC78-BW78)),2)</f>
      </c>
      <c r="AH78" s="14">
        <f>ROUND(ROUND(AI77*100,0)*ROUND(AH$3*100000,0)/1200000,0)/100</f>
      </c>
      <c r="AI78" s="14">
        <f>ROUND(AI77+AH78-AG78,2)</f>
      </c>
      <c r="AJ78" s="14">
        <f>ROUND(BJ78+MIN(AL77+AK78-BJ78,MAX(0,$CC78-BX78)),2)</f>
      </c>
      <c r="AK78" s="14">
        <f>ROUND(ROUND(AL77*100,0)*ROUND(AK$3*100000,0)/1200000,0)/100</f>
      </c>
      <c r="AL78" s="14">
        <f>ROUND(AL77+AK78-AJ78,2)</f>
      </c>
      <c r="AM78" s="14">
        <f>ROUND(BK78+MIN(AO77+AN78-BK78,MAX(0,$CC78-BY78)),2)</f>
      </c>
      <c r="AN78" s="14">
        <f>ROUND(ROUND(AO77*100,0)*ROUND(AN$3*100000,0)/1200000,0)/100</f>
      </c>
      <c r="AO78" s="14">
        <f>ROUND(AO77+AN78-AM78,2)</f>
      </c>
      <c r="AP78" s="14">
        <f>ROUND(BL78+MIN(AR77+AQ78-BL78,MAX(0,$CC78-BZ78)),2)</f>
      </c>
      <c r="AQ78" s="14">
        <f>ROUND(ROUND(AR77*100,0)*ROUND(AQ$3*100000,0)/1200000,0)/100</f>
      </c>
      <c r="AR78" s="14">
        <f>ROUND(AR77+AQ78-AP78,2)</f>
      </c>
      <c r="AS78" s="14">
        <f>ROUND(BM78+MIN(AU77+AT78-BM78,MAX(0,$CC78-CA78)),2)</f>
      </c>
      <c r="AT78" s="14">
        <f>ROUND(ROUND(AU77*100,0)*ROUND(AT$3*100000,0)/1200000,0)/100</f>
      </c>
      <c r="AU78" s="14">
        <f>ROUND(AU77+AT78-AS78,2)</f>
      </c>
      <c r="AV78" s="11">
        <f>SUMIF($C$4:$AU$4,"Payment",C78:AU78)</f>
      </c>
      <c r="AW78" s="11">
        <f>SUMIF($C$4:$AU$4,"Interest",C78:AU78)</f>
      </c>
      <c r="AX78" s="11">
        <f>ROUND(SUMIF($C$4:$AU$4,"Balance",C78:AU78),2)</f>
      </c>
      <c r="AY78">
        <f>MIN(E77+D78,C$3)</f>
      </c>
      <c r="AZ78">
        <f>MIN(H77+G78,F$3)</f>
      </c>
      <c r="BA78">
        <f>MIN(K77+J78,I$3)</f>
      </c>
      <c r="BB78">
        <f>MIN(N77+M78,L$3)</f>
      </c>
      <c r="BC78">
        <f>MIN(Q77+P78,O$3)</f>
      </c>
      <c r="BD78">
        <f>MIN(T77+S78,R$3)</f>
      </c>
      <c r="BE78">
        <f>MIN(W77+V78,U$3)</f>
      </c>
      <c r="BF78">
        <f>MIN(Z77+Y78,X$3)</f>
      </c>
      <c r="BG78">
        <f>MIN(AC77+AB78,AA$3)</f>
      </c>
      <c r="BH78">
        <f>MIN(AF77+AE78,AD$3)</f>
      </c>
      <c r="BI78">
        <f>MIN(AI77+AH78,AG$3)</f>
      </c>
      <c r="BJ78">
        <f>MIN(AL77+AK78,AJ$3)</f>
      </c>
      <c r="BK78">
        <f>MIN(AO77+AN78,AM$3)</f>
      </c>
      <c r="BL78">
        <f>MIN(AR77+AQ78,AP$3)</f>
      </c>
      <c r="BM78">
        <f>MIN(AU77+AT78,AS$3)</f>
      </c>
      <c r="BN78">
        <f>E77+D78-AY78</f>
      </c>
      <c r="BO78">
        <f>BN78+H77+G78-AZ78</f>
      </c>
      <c r="BP78">
        <f>BO78+K77+J78-BA78</f>
      </c>
      <c r="BQ78">
        <f>BP78+N77+M78-BB78</f>
      </c>
      <c r="BR78">
        <f>BQ78+Q77+P78-BC78</f>
      </c>
      <c r="BS78">
        <f>BR78+T77+S78-BD78</f>
      </c>
      <c r="BT78">
        <f>BS78+W77+V78-BE78</f>
      </c>
      <c r="BU78">
        <f>BT78+Z77+Y78-BF78</f>
      </c>
      <c r="BV78">
        <f>BU78+AC77+AB78-BG78</f>
      </c>
      <c r="BW78">
        <f>BV78+AF77+AE78-BH78</f>
      </c>
      <c r="BX78">
        <f>BW78+AI77+AH78-BI78</f>
      </c>
      <c r="BY78">
        <f>BX78+AL77+AK78-BJ78</f>
      </c>
      <c r="BZ78">
        <f>BY78+AO77+AN78-BK78</f>
      </c>
      <c r="CA78">
        <f>BZ78+AR77+AQ78-BL78</f>
      </c>
      <c r="CB78">
        <f>CA78+AU77+AT78-BM78</f>
      </c>
      <c r="CC78">
        <f>MAX(0,Plan!$B$6-SUM(AY78:BM78))</f>
      </c>
    </row>
    <row r="79" spans="1:81" x14ac:dyDescent="0.25">
      <c r="A79">
        <v>74</v>
      </c>
      <c r="B79" s="22">
        <f>EDATE(Plan!$B$5,A79-1)</f>
      </c>
      <c r="C79" s="14">
        <f>ROUND(AY79+MIN(E78+D79-AY79,$CC79),2)</f>
      </c>
      <c r="D79" s="14">
        <f>ROUND(ROUND(E78*100,0)*ROUND(D$3*100000,0)/1200000,0)/100</f>
      </c>
      <c r="E79" s="14">
        <f>ROUND(E78+D79-C79,2)</f>
      </c>
      <c r="F79" s="14">
        <f>ROUND(AZ79+MIN(H78+G79-AZ79,MAX(0,$CC79-BN79)),2)</f>
      </c>
      <c r="G79" s="14">
        <f>ROUND(ROUND(H78*100,0)*ROUND(G$3*100000,0)/1200000,0)/100</f>
      </c>
      <c r="H79" s="14">
        <f>ROUND(H78+G79-F79,2)</f>
      </c>
      <c r="I79" s="14">
        <f>ROUND(BA79+MIN(K78+J79-BA79,MAX(0,$CC79-BO79)),2)</f>
      </c>
      <c r="J79" s="14">
        <f>ROUND(ROUND(K78*100,0)*ROUND(J$3*100000,0)/1200000,0)/100</f>
      </c>
      <c r="K79" s="14">
        <f>ROUND(K78+J79-I79,2)</f>
      </c>
      <c r="L79" s="14">
        <f>ROUND(BB79+MIN(N78+M79-BB79,MAX(0,$CC79-BP79)),2)</f>
      </c>
      <c r="M79" s="14">
        <f>ROUND(ROUND(N78*100,0)*ROUND(M$3*100000,0)/1200000,0)/100</f>
      </c>
      <c r="N79" s="14">
        <f>ROUND(N78+M79-L79,2)</f>
      </c>
      <c r="O79" s="14">
        <f>ROUND(BC79+MIN(Q78+P79-BC79,MAX(0,$CC79-BQ79)),2)</f>
      </c>
      <c r="P79" s="14">
        <f>ROUND(ROUND(Q78*100,0)*ROUND(P$3*100000,0)/1200000,0)/100</f>
      </c>
      <c r="Q79" s="14">
        <f>ROUND(Q78+P79-O79,2)</f>
      </c>
      <c r="R79" s="14">
        <f>ROUND(BD79+MIN(T78+S79-BD79,MAX(0,$CC79-BR79)),2)</f>
      </c>
      <c r="S79" s="14">
        <f>ROUND(ROUND(T78*100,0)*ROUND(S$3*100000,0)/1200000,0)/100</f>
      </c>
      <c r="T79" s="14">
        <f>ROUND(T78+S79-R79,2)</f>
      </c>
      <c r="U79" s="14">
        <f>ROUND(BE79+MIN(W78+V79-BE79,MAX(0,$CC79-BS79)),2)</f>
      </c>
      <c r="V79" s="14">
        <f>ROUND(ROUND(W78*100,0)*ROUND(V$3*100000,0)/1200000,0)/100</f>
      </c>
      <c r="W79" s="14">
        <f>ROUND(W78+V79-U79,2)</f>
      </c>
      <c r="X79" s="14">
        <f>ROUND(BF79+MIN(Z78+Y79-BF79,MAX(0,$CC79-BT79)),2)</f>
      </c>
      <c r="Y79" s="14">
        <f>ROUND(ROUND(Z78*100,0)*ROUND(Y$3*100000,0)/1200000,0)/100</f>
      </c>
      <c r="Z79" s="14">
        <f>ROUND(Z78+Y79-X79,2)</f>
      </c>
      <c r="AA79" s="14">
        <f>ROUND(BG79+MIN(AC78+AB79-BG79,MAX(0,$CC79-BU79)),2)</f>
      </c>
      <c r="AB79" s="14">
        <f>ROUND(ROUND(AC78*100,0)*ROUND(AB$3*100000,0)/1200000,0)/100</f>
      </c>
      <c r="AC79" s="14">
        <f>ROUND(AC78+AB79-AA79,2)</f>
      </c>
      <c r="AD79" s="14">
        <f>ROUND(BH79+MIN(AF78+AE79-BH79,MAX(0,$CC79-BV79)),2)</f>
      </c>
      <c r="AE79" s="14">
        <f>ROUND(ROUND(AF78*100,0)*ROUND(AE$3*100000,0)/1200000,0)/100</f>
      </c>
      <c r="AF79" s="14">
        <f>ROUND(AF78+AE79-AD79,2)</f>
      </c>
      <c r="AG79" s="14">
        <f>ROUND(BI79+MIN(AI78+AH79-BI79,MAX(0,$CC79-BW79)),2)</f>
      </c>
      <c r="AH79" s="14">
        <f>ROUND(ROUND(AI78*100,0)*ROUND(AH$3*100000,0)/1200000,0)/100</f>
      </c>
      <c r="AI79" s="14">
        <f>ROUND(AI78+AH79-AG79,2)</f>
      </c>
      <c r="AJ79" s="14">
        <f>ROUND(BJ79+MIN(AL78+AK79-BJ79,MAX(0,$CC79-BX79)),2)</f>
      </c>
      <c r="AK79" s="14">
        <f>ROUND(ROUND(AL78*100,0)*ROUND(AK$3*100000,0)/1200000,0)/100</f>
      </c>
      <c r="AL79" s="14">
        <f>ROUND(AL78+AK79-AJ79,2)</f>
      </c>
      <c r="AM79" s="14">
        <f>ROUND(BK79+MIN(AO78+AN79-BK79,MAX(0,$CC79-BY79)),2)</f>
      </c>
      <c r="AN79" s="14">
        <f>ROUND(ROUND(AO78*100,0)*ROUND(AN$3*100000,0)/1200000,0)/100</f>
      </c>
      <c r="AO79" s="14">
        <f>ROUND(AO78+AN79-AM79,2)</f>
      </c>
      <c r="AP79" s="14">
        <f>ROUND(BL79+MIN(AR78+AQ79-BL79,MAX(0,$CC79-BZ79)),2)</f>
      </c>
      <c r="AQ79" s="14">
        <f>ROUND(ROUND(AR78*100,0)*ROUND(AQ$3*100000,0)/1200000,0)/100</f>
      </c>
      <c r="AR79" s="14">
        <f>ROUND(AR78+AQ79-AP79,2)</f>
      </c>
      <c r="AS79" s="14">
        <f>ROUND(BM79+MIN(AU78+AT79-BM79,MAX(0,$CC79-CA79)),2)</f>
      </c>
      <c r="AT79" s="14">
        <f>ROUND(ROUND(AU78*100,0)*ROUND(AT$3*100000,0)/1200000,0)/100</f>
      </c>
      <c r="AU79" s="14">
        <f>ROUND(AU78+AT79-AS79,2)</f>
      </c>
      <c r="AV79" s="11">
        <f>SUMIF($C$4:$AU$4,"Payment",C79:AU79)</f>
      </c>
      <c r="AW79" s="11">
        <f>SUMIF($C$4:$AU$4,"Interest",C79:AU79)</f>
      </c>
      <c r="AX79" s="11">
        <f>ROUND(SUMIF($C$4:$AU$4,"Balance",C79:AU79),2)</f>
      </c>
      <c r="AY79">
        <f>MIN(E78+D79,C$3)</f>
      </c>
      <c r="AZ79">
        <f>MIN(H78+G79,F$3)</f>
      </c>
      <c r="BA79">
        <f>MIN(K78+J79,I$3)</f>
      </c>
      <c r="BB79">
        <f>MIN(N78+M79,L$3)</f>
      </c>
      <c r="BC79">
        <f>MIN(Q78+P79,O$3)</f>
      </c>
      <c r="BD79">
        <f>MIN(T78+S79,R$3)</f>
      </c>
      <c r="BE79">
        <f>MIN(W78+V79,U$3)</f>
      </c>
      <c r="BF79">
        <f>MIN(Z78+Y79,X$3)</f>
      </c>
      <c r="BG79">
        <f>MIN(AC78+AB79,AA$3)</f>
      </c>
      <c r="BH79">
        <f>MIN(AF78+AE79,AD$3)</f>
      </c>
      <c r="BI79">
        <f>MIN(AI78+AH79,AG$3)</f>
      </c>
      <c r="BJ79">
        <f>MIN(AL78+AK79,AJ$3)</f>
      </c>
      <c r="BK79">
        <f>MIN(AO78+AN79,AM$3)</f>
      </c>
      <c r="BL79">
        <f>MIN(AR78+AQ79,AP$3)</f>
      </c>
      <c r="BM79">
        <f>MIN(AU78+AT79,AS$3)</f>
      </c>
      <c r="BN79">
        <f>E78+D79-AY79</f>
      </c>
      <c r="BO79">
        <f>BN79+H78+G79-AZ79</f>
      </c>
      <c r="BP79">
        <f>BO79+K78+J79-BA79</f>
      </c>
      <c r="BQ79">
        <f>BP79+N78+M79-BB79</f>
      </c>
      <c r="BR79">
        <f>BQ79+Q78+P79-BC79</f>
      </c>
      <c r="BS79">
        <f>BR79+T78+S79-BD79</f>
      </c>
      <c r="BT79">
        <f>BS79+W78+V79-BE79</f>
      </c>
      <c r="BU79">
        <f>BT79+Z78+Y79-BF79</f>
      </c>
      <c r="BV79">
        <f>BU79+AC78+AB79-BG79</f>
      </c>
      <c r="BW79">
        <f>BV79+AF78+AE79-BH79</f>
      </c>
      <c r="BX79">
        <f>BW79+AI78+AH79-BI79</f>
      </c>
      <c r="BY79">
        <f>BX79+AL78+AK79-BJ79</f>
      </c>
      <c r="BZ79">
        <f>BY79+AO78+AN79-BK79</f>
      </c>
      <c r="CA79">
        <f>BZ79+AR78+AQ79-BL79</f>
      </c>
      <c r="CB79">
        <f>CA79+AU78+AT79-BM79</f>
      </c>
      <c r="CC79">
        <f>MAX(0,Plan!$B$6-SUM(AY79:BM79))</f>
      </c>
    </row>
    <row r="80" spans="1:81" x14ac:dyDescent="0.25">
      <c r="A80">
        <v>75</v>
      </c>
      <c r="B80" s="22">
        <f>EDATE(Plan!$B$5,A80-1)</f>
      </c>
      <c r="C80" s="14">
        <f>ROUND(AY80+MIN(E79+D80-AY80,$CC80),2)</f>
      </c>
      <c r="D80" s="14">
        <f>ROUND(ROUND(E79*100,0)*ROUND(D$3*100000,0)/1200000,0)/100</f>
      </c>
      <c r="E80" s="14">
        <f>ROUND(E79+D80-C80,2)</f>
      </c>
      <c r="F80" s="14">
        <f>ROUND(AZ80+MIN(H79+G80-AZ80,MAX(0,$CC80-BN80)),2)</f>
      </c>
      <c r="G80" s="14">
        <f>ROUND(ROUND(H79*100,0)*ROUND(G$3*100000,0)/1200000,0)/100</f>
      </c>
      <c r="H80" s="14">
        <f>ROUND(H79+G80-F80,2)</f>
      </c>
      <c r="I80" s="14">
        <f>ROUND(BA80+MIN(K79+J80-BA80,MAX(0,$CC80-BO80)),2)</f>
      </c>
      <c r="J80" s="14">
        <f>ROUND(ROUND(K79*100,0)*ROUND(J$3*100000,0)/1200000,0)/100</f>
      </c>
      <c r="K80" s="14">
        <f>ROUND(K79+J80-I80,2)</f>
      </c>
      <c r="L80" s="14">
        <f>ROUND(BB80+MIN(N79+M80-BB80,MAX(0,$CC80-BP80)),2)</f>
      </c>
      <c r="M80" s="14">
        <f>ROUND(ROUND(N79*100,0)*ROUND(M$3*100000,0)/1200000,0)/100</f>
      </c>
      <c r="N80" s="14">
        <f>ROUND(N79+M80-L80,2)</f>
      </c>
      <c r="O80" s="14">
        <f>ROUND(BC80+MIN(Q79+P80-BC80,MAX(0,$CC80-BQ80)),2)</f>
      </c>
      <c r="P80" s="14">
        <f>ROUND(ROUND(Q79*100,0)*ROUND(P$3*100000,0)/1200000,0)/100</f>
      </c>
      <c r="Q80" s="14">
        <f>ROUND(Q79+P80-O80,2)</f>
      </c>
      <c r="R80" s="14">
        <f>ROUND(BD80+MIN(T79+S80-BD80,MAX(0,$CC80-BR80)),2)</f>
      </c>
      <c r="S80" s="14">
        <f>ROUND(ROUND(T79*100,0)*ROUND(S$3*100000,0)/1200000,0)/100</f>
      </c>
      <c r="T80" s="14">
        <f>ROUND(T79+S80-R80,2)</f>
      </c>
      <c r="U80" s="14">
        <f>ROUND(BE80+MIN(W79+V80-BE80,MAX(0,$CC80-BS80)),2)</f>
      </c>
      <c r="V80" s="14">
        <f>ROUND(ROUND(W79*100,0)*ROUND(V$3*100000,0)/1200000,0)/100</f>
      </c>
      <c r="W80" s="14">
        <f>ROUND(W79+V80-U80,2)</f>
      </c>
      <c r="X80" s="14">
        <f>ROUND(BF80+MIN(Z79+Y80-BF80,MAX(0,$CC80-BT80)),2)</f>
      </c>
      <c r="Y80" s="14">
        <f>ROUND(ROUND(Z79*100,0)*ROUND(Y$3*100000,0)/1200000,0)/100</f>
      </c>
      <c r="Z80" s="14">
        <f>ROUND(Z79+Y80-X80,2)</f>
      </c>
      <c r="AA80" s="14">
        <f>ROUND(BG80+MIN(AC79+AB80-BG80,MAX(0,$CC80-BU80)),2)</f>
      </c>
      <c r="AB80" s="14">
        <f>ROUND(ROUND(AC79*100,0)*ROUND(AB$3*100000,0)/1200000,0)/100</f>
      </c>
      <c r="AC80" s="14">
        <f>ROUND(AC79+AB80-AA80,2)</f>
      </c>
      <c r="AD80" s="14">
        <f>ROUND(BH80+MIN(AF79+AE80-BH80,MAX(0,$CC80-BV80)),2)</f>
      </c>
      <c r="AE80" s="14">
        <f>ROUND(ROUND(AF79*100,0)*ROUND(AE$3*100000,0)/1200000,0)/100</f>
      </c>
      <c r="AF80" s="14">
        <f>ROUND(AF79+AE80-AD80,2)</f>
      </c>
      <c r="AG80" s="14">
        <f>ROUND(BI80+MIN(AI79+AH80-BI80,MAX(0,$CC80-BW80)),2)</f>
      </c>
      <c r="AH80" s="14">
        <f>ROUND(ROUND(AI79*100,0)*ROUND(AH$3*100000,0)/1200000,0)/100</f>
      </c>
      <c r="AI80" s="14">
        <f>ROUND(AI79+AH80-AG80,2)</f>
      </c>
      <c r="AJ80" s="14">
        <f>ROUND(BJ80+MIN(AL79+AK80-BJ80,MAX(0,$CC80-BX80)),2)</f>
      </c>
      <c r="AK80" s="14">
        <f>ROUND(ROUND(AL79*100,0)*ROUND(AK$3*100000,0)/1200000,0)/100</f>
      </c>
      <c r="AL80" s="14">
        <f>ROUND(AL79+AK80-AJ80,2)</f>
      </c>
      <c r="AM80" s="14">
        <f>ROUND(BK80+MIN(AO79+AN80-BK80,MAX(0,$CC80-BY80)),2)</f>
      </c>
      <c r="AN80" s="14">
        <f>ROUND(ROUND(AO79*100,0)*ROUND(AN$3*100000,0)/1200000,0)/100</f>
      </c>
      <c r="AO80" s="14">
        <f>ROUND(AO79+AN80-AM80,2)</f>
      </c>
      <c r="AP80" s="14">
        <f>ROUND(BL80+MIN(AR79+AQ80-BL80,MAX(0,$CC80-BZ80)),2)</f>
      </c>
      <c r="AQ80" s="14">
        <f>ROUND(ROUND(AR79*100,0)*ROUND(AQ$3*100000,0)/1200000,0)/100</f>
      </c>
      <c r="AR80" s="14">
        <f>ROUND(AR79+AQ80-AP80,2)</f>
      </c>
      <c r="AS80" s="14">
        <f>ROUND(BM80+MIN(AU79+AT80-BM80,MAX(0,$CC80-CA80)),2)</f>
      </c>
      <c r="AT80" s="14">
        <f>ROUND(ROUND(AU79*100,0)*ROUND(AT$3*100000,0)/1200000,0)/100</f>
      </c>
      <c r="AU80" s="14">
        <f>ROUND(AU79+AT80-AS80,2)</f>
      </c>
      <c r="AV80" s="11">
        <f>SUMIF($C$4:$AU$4,"Payment",C80:AU80)</f>
      </c>
      <c r="AW80" s="11">
        <f>SUMIF($C$4:$AU$4,"Interest",C80:AU80)</f>
      </c>
      <c r="AX80" s="11">
        <f>ROUND(SUMIF($C$4:$AU$4,"Balance",C80:AU80),2)</f>
      </c>
      <c r="AY80">
        <f>MIN(E79+D80,C$3)</f>
      </c>
      <c r="AZ80">
        <f>MIN(H79+G80,F$3)</f>
      </c>
      <c r="BA80">
        <f>MIN(K79+J80,I$3)</f>
      </c>
      <c r="BB80">
        <f>MIN(N79+M80,L$3)</f>
      </c>
      <c r="BC80">
        <f>MIN(Q79+P80,O$3)</f>
      </c>
      <c r="BD80">
        <f>MIN(T79+S80,R$3)</f>
      </c>
      <c r="BE80">
        <f>MIN(W79+V80,U$3)</f>
      </c>
      <c r="BF80">
        <f>MIN(Z79+Y80,X$3)</f>
      </c>
      <c r="BG80">
        <f>MIN(AC79+AB80,AA$3)</f>
      </c>
      <c r="BH80">
        <f>MIN(AF79+AE80,AD$3)</f>
      </c>
      <c r="BI80">
        <f>MIN(AI79+AH80,AG$3)</f>
      </c>
      <c r="BJ80">
        <f>MIN(AL79+AK80,AJ$3)</f>
      </c>
      <c r="BK80">
        <f>MIN(AO79+AN80,AM$3)</f>
      </c>
      <c r="BL80">
        <f>MIN(AR79+AQ80,AP$3)</f>
      </c>
      <c r="BM80">
        <f>MIN(AU79+AT80,AS$3)</f>
      </c>
      <c r="BN80">
        <f>E79+D80-AY80</f>
      </c>
      <c r="BO80">
        <f>BN80+H79+G80-AZ80</f>
      </c>
      <c r="BP80">
        <f>BO80+K79+J80-BA80</f>
      </c>
      <c r="BQ80">
        <f>BP80+N79+M80-BB80</f>
      </c>
      <c r="BR80">
        <f>BQ80+Q79+P80-BC80</f>
      </c>
      <c r="BS80">
        <f>BR80+T79+S80-BD80</f>
      </c>
      <c r="BT80">
        <f>BS80+W79+V80-BE80</f>
      </c>
      <c r="BU80">
        <f>BT80+Z79+Y80-BF80</f>
      </c>
      <c r="BV80">
        <f>BU80+AC79+AB80-BG80</f>
      </c>
      <c r="BW80">
        <f>BV80+AF79+AE80-BH80</f>
      </c>
      <c r="BX80">
        <f>BW80+AI79+AH80-BI80</f>
      </c>
      <c r="BY80">
        <f>BX80+AL79+AK80-BJ80</f>
      </c>
      <c r="BZ80">
        <f>BY80+AO79+AN80-BK80</f>
      </c>
      <c r="CA80">
        <f>BZ80+AR79+AQ80-BL80</f>
      </c>
      <c r="CB80">
        <f>CA80+AU79+AT80-BM80</f>
      </c>
      <c r="CC80">
        <f>MAX(0,Plan!$B$6-SUM(AY80:BM80))</f>
      </c>
    </row>
    <row r="81" spans="1:81" x14ac:dyDescent="0.25">
      <c r="A81">
        <v>76</v>
      </c>
      <c r="B81" s="22">
        <f>EDATE(Plan!$B$5,A81-1)</f>
      </c>
      <c r="C81" s="14">
        <f>ROUND(AY81+MIN(E80+D81-AY81,$CC81),2)</f>
      </c>
      <c r="D81" s="14">
        <f>ROUND(ROUND(E80*100,0)*ROUND(D$3*100000,0)/1200000,0)/100</f>
      </c>
      <c r="E81" s="14">
        <f>ROUND(E80+D81-C81,2)</f>
      </c>
      <c r="F81" s="14">
        <f>ROUND(AZ81+MIN(H80+G81-AZ81,MAX(0,$CC81-BN81)),2)</f>
      </c>
      <c r="G81" s="14">
        <f>ROUND(ROUND(H80*100,0)*ROUND(G$3*100000,0)/1200000,0)/100</f>
      </c>
      <c r="H81" s="14">
        <f>ROUND(H80+G81-F81,2)</f>
      </c>
      <c r="I81" s="14">
        <f>ROUND(BA81+MIN(K80+J81-BA81,MAX(0,$CC81-BO81)),2)</f>
      </c>
      <c r="J81" s="14">
        <f>ROUND(ROUND(K80*100,0)*ROUND(J$3*100000,0)/1200000,0)/100</f>
      </c>
      <c r="K81" s="14">
        <f>ROUND(K80+J81-I81,2)</f>
      </c>
      <c r="L81" s="14">
        <f>ROUND(BB81+MIN(N80+M81-BB81,MAX(0,$CC81-BP81)),2)</f>
      </c>
      <c r="M81" s="14">
        <f>ROUND(ROUND(N80*100,0)*ROUND(M$3*100000,0)/1200000,0)/100</f>
      </c>
      <c r="N81" s="14">
        <f>ROUND(N80+M81-L81,2)</f>
      </c>
      <c r="O81" s="14">
        <f>ROUND(BC81+MIN(Q80+P81-BC81,MAX(0,$CC81-BQ81)),2)</f>
      </c>
      <c r="P81" s="14">
        <f>ROUND(ROUND(Q80*100,0)*ROUND(P$3*100000,0)/1200000,0)/100</f>
      </c>
      <c r="Q81" s="14">
        <f>ROUND(Q80+P81-O81,2)</f>
      </c>
      <c r="R81" s="14">
        <f>ROUND(BD81+MIN(T80+S81-BD81,MAX(0,$CC81-BR81)),2)</f>
      </c>
      <c r="S81" s="14">
        <f>ROUND(ROUND(T80*100,0)*ROUND(S$3*100000,0)/1200000,0)/100</f>
      </c>
      <c r="T81" s="14">
        <f>ROUND(T80+S81-R81,2)</f>
      </c>
      <c r="U81" s="14">
        <f>ROUND(BE81+MIN(W80+V81-BE81,MAX(0,$CC81-BS81)),2)</f>
      </c>
      <c r="V81" s="14">
        <f>ROUND(ROUND(W80*100,0)*ROUND(V$3*100000,0)/1200000,0)/100</f>
      </c>
      <c r="W81" s="14">
        <f>ROUND(W80+V81-U81,2)</f>
      </c>
      <c r="X81" s="14">
        <f>ROUND(BF81+MIN(Z80+Y81-BF81,MAX(0,$CC81-BT81)),2)</f>
      </c>
      <c r="Y81" s="14">
        <f>ROUND(ROUND(Z80*100,0)*ROUND(Y$3*100000,0)/1200000,0)/100</f>
      </c>
      <c r="Z81" s="14">
        <f>ROUND(Z80+Y81-X81,2)</f>
      </c>
      <c r="AA81" s="14">
        <f>ROUND(BG81+MIN(AC80+AB81-BG81,MAX(0,$CC81-BU81)),2)</f>
      </c>
      <c r="AB81" s="14">
        <f>ROUND(ROUND(AC80*100,0)*ROUND(AB$3*100000,0)/1200000,0)/100</f>
      </c>
      <c r="AC81" s="14">
        <f>ROUND(AC80+AB81-AA81,2)</f>
      </c>
      <c r="AD81" s="14">
        <f>ROUND(BH81+MIN(AF80+AE81-BH81,MAX(0,$CC81-BV81)),2)</f>
      </c>
      <c r="AE81" s="14">
        <f>ROUND(ROUND(AF80*100,0)*ROUND(AE$3*100000,0)/1200000,0)/100</f>
      </c>
      <c r="AF81" s="14">
        <f>ROUND(AF80+AE81-AD81,2)</f>
      </c>
      <c r="AG81" s="14">
        <f>ROUND(BI81+MIN(AI80+AH81-BI81,MAX(0,$CC81-BW81)),2)</f>
      </c>
      <c r="AH81" s="14">
        <f>ROUND(ROUND(AI80*100,0)*ROUND(AH$3*100000,0)/1200000,0)/100</f>
      </c>
      <c r="AI81" s="14">
        <f>ROUND(AI80+AH81-AG81,2)</f>
      </c>
      <c r="AJ81" s="14">
        <f>ROUND(BJ81+MIN(AL80+AK81-BJ81,MAX(0,$CC81-BX81)),2)</f>
      </c>
      <c r="AK81" s="14">
        <f>ROUND(ROUND(AL80*100,0)*ROUND(AK$3*100000,0)/1200000,0)/100</f>
      </c>
      <c r="AL81" s="14">
        <f>ROUND(AL80+AK81-AJ81,2)</f>
      </c>
      <c r="AM81" s="14">
        <f>ROUND(BK81+MIN(AO80+AN81-BK81,MAX(0,$CC81-BY81)),2)</f>
      </c>
      <c r="AN81" s="14">
        <f>ROUND(ROUND(AO80*100,0)*ROUND(AN$3*100000,0)/1200000,0)/100</f>
      </c>
      <c r="AO81" s="14">
        <f>ROUND(AO80+AN81-AM81,2)</f>
      </c>
      <c r="AP81" s="14">
        <f>ROUND(BL81+MIN(AR80+AQ81-BL81,MAX(0,$CC81-BZ81)),2)</f>
      </c>
      <c r="AQ81" s="14">
        <f>ROUND(ROUND(AR80*100,0)*ROUND(AQ$3*100000,0)/1200000,0)/100</f>
      </c>
      <c r="AR81" s="14">
        <f>ROUND(AR80+AQ81-AP81,2)</f>
      </c>
      <c r="AS81" s="14">
        <f>ROUND(BM81+MIN(AU80+AT81-BM81,MAX(0,$CC81-CA81)),2)</f>
      </c>
      <c r="AT81" s="14">
        <f>ROUND(ROUND(AU80*100,0)*ROUND(AT$3*100000,0)/1200000,0)/100</f>
      </c>
      <c r="AU81" s="14">
        <f>ROUND(AU80+AT81-AS81,2)</f>
      </c>
      <c r="AV81" s="11">
        <f>SUMIF($C$4:$AU$4,"Payment",C81:AU81)</f>
      </c>
      <c r="AW81" s="11">
        <f>SUMIF($C$4:$AU$4,"Interest",C81:AU81)</f>
      </c>
      <c r="AX81" s="11">
        <f>ROUND(SUMIF($C$4:$AU$4,"Balance",C81:AU81),2)</f>
      </c>
      <c r="AY81">
        <f>MIN(E80+D81,C$3)</f>
      </c>
      <c r="AZ81">
        <f>MIN(H80+G81,F$3)</f>
      </c>
      <c r="BA81">
        <f>MIN(K80+J81,I$3)</f>
      </c>
      <c r="BB81">
        <f>MIN(N80+M81,L$3)</f>
      </c>
      <c r="BC81">
        <f>MIN(Q80+P81,O$3)</f>
      </c>
      <c r="BD81">
        <f>MIN(T80+S81,R$3)</f>
      </c>
      <c r="BE81">
        <f>MIN(W80+V81,U$3)</f>
      </c>
      <c r="BF81">
        <f>MIN(Z80+Y81,X$3)</f>
      </c>
      <c r="BG81">
        <f>MIN(AC80+AB81,AA$3)</f>
      </c>
      <c r="BH81">
        <f>MIN(AF80+AE81,AD$3)</f>
      </c>
      <c r="BI81">
        <f>MIN(AI80+AH81,AG$3)</f>
      </c>
      <c r="BJ81">
        <f>MIN(AL80+AK81,AJ$3)</f>
      </c>
      <c r="BK81">
        <f>MIN(AO80+AN81,AM$3)</f>
      </c>
      <c r="BL81">
        <f>MIN(AR80+AQ81,AP$3)</f>
      </c>
      <c r="BM81">
        <f>MIN(AU80+AT81,AS$3)</f>
      </c>
      <c r="BN81">
        <f>E80+D81-AY81</f>
      </c>
      <c r="BO81">
        <f>BN81+H80+G81-AZ81</f>
      </c>
      <c r="BP81">
        <f>BO81+K80+J81-BA81</f>
      </c>
      <c r="BQ81">
        <f>BP81+N80+M81-BB81</f>
      </c>
      <c r="BR81">
        <f>BQ81+Q80+P81-BC81</f>
      </c>
      <c r="BS81">
        <f>BR81+T80+S81-BD81</f>
      </c>
      <c r="BT81">
        <f>BS81+W80+V81-BE81</f>
      </c>
      <c r="BU81">
        <f>BT81+Z80+Y81-BF81</f>
      </c>
      <c r="BV81">
        <f>BU81+AC80+AB81-BG81</f>
      </c>
      <c r="BW81">
        <f>BV81+AF80+AE81-BH81</f>
      </c>
      <c r="BX81">
        <f>BW81+AI80+AH81-BI81</f>
      </c>
      <c r="BY81">
        <f>BX81+AL80+AK81-BJ81</f>
      </c>
      <c r="BZ81">
        <f>BY81+AO80+AN81-BK81</f>
      </c>
      <c r="CA81">
        <f>BZ81+AR80+AQ81-BL81</f>
      </c>
      <c r="CB81">
        <f>CA81+AU80+AT81-BM81</f>
      </c>
      <c r="CC81">
        <f>MAX(0,Plan!$B$6-SUM(AY81:BM81))</f>
      </c>
    </row>
    <row r="82" spans="1:81" x14ac:dyDescent="0.25">
      <c r="A82">
        <v>77</v>
      </c>
      <c r="B82" s="22">
        <f>EDATE(Plan!$B$5,A82-1)</f>
      </c>
      <c r="C82" s="14">
        <f>ROUND(AY82+MIN(E81+D82-AY82,$CC82),2)</f>
      </c>
      <c r="D82" s="14">
        <f>ROUND(ROUND(E81*100,0)*ROUND(D$3*100000,0)/1200000,0)/100</f>
      </c>
      <c r="E82" s="14">
        <f>ROUND(E81+D82-C82,2)</f>
      </c>
      <c r="F82" s="14">
        <f>ROUND(AZ82+MIN(H81+G82-AZ82,MAX(0,$CC82-BN82)),2)</f>
      </c>
      <c r="G82" s="14">
        <f>ROUND(ROUND(H81*100,0)*ROUND(G$3*100000,0)/1200000,0)/100</f>
      </c>
      <c r="H82" s="14">
        <f>ROUND(H81+G82-F82,2)</f>
      </c>
      <c r="I82" s="14">
        <f>ROUND(BA82+MIN(K81+J82-BA82,MAX(0,$CC82-BO82)),2)</f>
      </c>
      <c r="J82" s="14">
        <f>ROUND(ROUND(K81*100,0)*ROUND(J$3*100000,0)/1200000,0)/100</f>
      </c>
      <c r="K82" s="14">
        <f>ROUND(K81+J82-I82,2)</f>
      </c>
      <c r="L82" s="14">
        <f>ROUND(BB82+MIN(N81+M82-BB82,MAX(0,$CC82-BP82)),2)</f>
      </c>
      <c r="M82" s="14">
        <f>ROUND(ROUND(N81*100,0)*ROUND(M$3*100000,0)/1200000,0)/100</f>
      </c>
      <c r="N82" s="14">
        <f>ROUND(N81+M82-L82,2)</f>
      </c>
      <c r="O82" s="14">
        <f>ROUND(BC82+MIN(Q81+P82-BC82,MAX(0,$CC82-BQ82)),2)</f>
      </c>
      <c r="P82" s="14">
        <f>ROUND(ROUND(Q81*100,0)*ROUND(P$3*100000,0)/1200000,0)/100</f>
      </c>
      <c r="Q82" s="14">
        <f>ROUND(Q81+P82-O82,2)</f>
      </c>
      <c r="R82" s="14">
        <f>ROUND(BD82+MIN(T81+S82-BD82,MAX(0,$CC82-BR82)),2)</f>
      </c>
      <c r="S82" s="14">
        <f>ROUND(ROUND(T81*100,0)*ROUND(S$3*100000,0)/1200000,0)/100</f>
      </c>
      <c r="T82" s="14">
        <f>ROUND(T81+S82-R82,2)</f>
      </c>
      <c r="U82" s="14">
        <f>ROUND(BE82+MIN(W81+V82-BE82,MAX(0,$CC82-BS82)),2)</f>
      </c>
      <c r="V82" s="14">
        <f>ROUND(ROUND(W81*100,0)*ROUND(V$3*100000,0)/1200000,0)/100</f>
      </c>
      <c r="W82" s="14">
        <f>ROUND(W81+V82-U82,2)</f>
      </c>
      <c r="X82" s="14">
        <f>ROUND(BF82+MIN(Z81+Y82-BF82,MAX(0,$CC82-BT82)),2)</f>
      </c>
      <c r="Y82" s="14">
        <f>ROUND(ROUND(Z81*100,0)*ROUND(Y$3*100000,0)/1200000,0)/100</f>
      </c>
      <c r="Z82" s="14">
        <f>ROUND(Z81+Y82-X82,2)</f>
      </c>
      <c r="AA82" s="14">
        <f>ROUND(BG82+MIN(AC81+AB82-BG82,MAX(0,$CC82-BU82)),2)</f>
      </c>
      <c r="AB82" s="14">
        <f>ROUND(ROUND(AC81*100,0)*ROUND(AB$3*100000,0)/1200000,0)/100</f>
      </c>
      <c r="AC82" s="14">
        <f>ROUND(AC81+AB82-AA82,2)</f>
      </c>
      <c r="AD82" s="14">
        <f>ROUND(BH82+MIN(AF81+AE82-BH82,MAX(0,$CC82-BV82)),2)</f>
      </c>
      <c r="AE82" s="14">
        <f>ROUND(ROUND(AF81*100,0)*ROUND(AE$3*100000,0)/1200000,0)/100</f>
      </c>
      <c r="AF82" s="14">
        <f>ROUND(AF81+AE82-AD82,2)</f>
      </c>
      <c r="AG82" s="14">
        <f>ROUND(BI82+MIN(AI81+AH82-BI82,MAX(0,$CC82-BW82)),2)</f>
      </c>
      <c r="AH82" s="14">
        <f>ROUND(ROUND(AI81*100,0)*ROUND(AH$3*100000,0)/1200000,0)/100</f>
      </c>
      <c r="AI82" s="14">
        <f>ROUND(AI81+AH82-AG82,2)</f>
      </c>
      <c r="AJ82" s="14">
        <f>ROUND(BJ82+MIN(AL81+AK82-BJ82,MAX(0,$CC82-BX82)),2)</f>
      </c>
      <c r="AK82" s="14">
        <f>ROUND(ROUND(AL81*100,0)*ROUND(AK$3*100000,0)/1200000,0)/100</f>
      </c>
      <c r="AL82" s="14">
        <f>ROUND(AL81+AK82-AJ82,2)</f>
      </c>
      <c r="AM82" s="14">
        <f>ROUND(BK82+MIN(AO81+AN82-BK82,MAX(0,$CC82-BY82)),2)</f>
      </c>
      <c r="AN82" s="14">
        <f>ROUND(ROUND(AO81*100,0)*ROUND(AN$3*100000,0)/1200000,0)/100</f>
      </c>
      <c r="AO82" s="14">
        <f>ROUND(AO81+AN82-AM82,2)</f>
      </c>
      <c r="AP82" s="14">
        <f>ROUND(BL82+MIN(AR81+AQ82-BL82,MAX(0,$CC82-BZ82)),2)</f>
      </c>
      <c r="AQ82" s="14">
        <f>ROUND(ROUND(AR81*100,0)*ROUND(AQ$3*100000,0)/1200000,0)/100</f>
      </c>
      <c r="AR82" s="14">
        <f>ROUND(AR81+AQ82-AP82,2)</f>
      </c>
      <c r="AS82" s="14">
        <f>ROUND(BM82+MIN(AU81+AT82-BM82,MAX(0,$CC82-CA82)),2)</f>
      </c>
      <c r="AT82" s="14">
        <f>ROUND(ROUND(AU81*100,0)*ROUND(AT$3*100000,0)/1200000,0)/100</f>
      </c>
      <c r="AU82" s="14">
        <f>ROUND(AU81+AT82-AS82,2)</f>
      </c>
      <c r="AV82" s="11">
        <f>SUMIF($C$4:$AU$4,"Payment",C82:AU82)</f>
      </c>
      <c r="AW82" s="11">
        <f>SUMIF($C$4:$AU$4,"Interest",C82:AU82)</f>
      </c>
      <c r="AX82" s="11">
        <f>ROUND(SUMIF($C$4:$AU$4,"Balance",C82:AU82),2)</f>
      </c>
      <c r="AY82">
        <f>MIN(E81+D82,C$3)</f>
      </c>
      <c r="AZ82">
        <f>MIN(H81+G82,F$3)</f>
      </c>
      <c r="BA82">
        <f>MIN(K81+J82,I$3)</f>
      </c>
      <c r="BB82">
        <f>MIN(N81+M82,L$3)</f>
      </c>
      <c r="BC82">
        <f>MIN(Q81+P82,O$3)</f>
      </c>
      <c r="BD82">
        <f>MIN(T81+S82,R$3)</f>
      </c>
      <c r="BE82">
        <f>MIN(W81+V82,U$3)</f>
      </c>
      <c r="BF82">
        <f>MIN(Z81+Y82,X$3)</f>
      </c>
      <c r="BG82">
        <f>MIN(AC81+AB82,AA$3)</f>
      </c>
      <c r="BH82">
        <f>MIN(AF81+AE82,AD$3)</f>
      </c>
      <c r="BI82">
        <f>MIN(AI81+AH82,AG$3)</f>
      </c>
      <c r="BJ82">
        <f>MIN(AL81+AK82,AJ$3)</f>
      </c>
      <c r="BK82">
        <f>MIN(AO81+AN82,AM$3)</f>
      </c>
      <c r="BL82">
        <f>MIN(AR81+AQ82,AP$3)</f>
      </c>
      <c r="BM82">
        <f>MIN(AU81+AT82,AS$3)</f>
      </c>
      <c r="BN82">
        <f>E81+D82-AY82</f>
      </c>
      <c r="BO82">
        <f>BN82+H81+G82-AZ82</f>
      </c>
      <c r="BP82">
        <f>BO82+K81+J82-BA82</f>
      </c>
      <c r="BQ82">
        <f>BP82+N81+M82-BB82</f>
      </c>
      <c r="BR82">
        <f>BQ82+Q81+P82-BC82</f>
      </c>
      <c r="BS82">
        <f>BR82+T81+S82-BD82</f>
      </c>
      <c r="BT82">
        <f>BS82+W81+V82-BE82</f>
      </c>
      <c r="BU82">
        <f>BT82+Z81+Y82-BF82</f>
      </c>
      <c r="BV82">
        <f>BU82+AC81+AB82-BG82</f>
      </c>
      <c r="BW82">
        <f>BV82+AF81+AE82-BH82</f>
      </c>
      <c r="BX82">
        <f>BW82+AI81+AH82-BI82</f>
      </c>
      <c r="BY82">
        <f>BX82+AL81+AK82-BJ82</f>
      </c>
      <c r="BZ82">
        <f>BY82+AO81+AN82-BK82</f>
      </c>
      <c r="CA82">
        <f>BZ82+AR81+AQ82-BL82</f>
      </c>
      <c r="CB82">
        <f>CA82+AU81+AT82-BM82</f>
      </c>
      <c r="CC82">
        <f>MAX(0,Plan!$B$6-SUM(AY82:BM82))</f>
      </c>
    </row>
    <row r="83" spans="1:81" x14ac:dyDescent="0.25">
      <c r="A83">
        <v>78</v>
      </c>
      <c r="B83" s="22">
        <f>EDATE(Plan!$B$5,A83-1)</f>
      </c>
      <c r="C83" s="14">
        <f>ROUND(AY83+MIN(E82+D83-AY83,$CC83),2)</f>
      </c>
      <c r="D83" s="14">
        <f>ROUND(ROUND(E82*100,0)*ROUND(D$3*100000,0)/1200000,0)/100</f>
      </c>
      <c r="E83" s="14">
        <f>ROUND(E82+D83-C83,2)</f>
      </c>
      <c r="F83" s="14">
        <f>ROUND(AZ83+MIN(H82+G83-AZ83,MAX(0,$CC83-BN83)),2)</f>
      </c>
      <c r="G83" s="14">
        <f>ROUND(ROUND(H82*100,0)*ROUND(G$3*100000,0)/1200000,0)/100</f>
      </c>
      <c r="H83" s="14">
        <f>ROUND(H82+G83-F83,2)</f>
      </c>
      <c r="I83" s="14">
        <f>ROUND(BA83+MIN(K82+J83-BA83,MAX(0,$CC83-BO83)),2)</f>
      </c>
      <c r="J83" s="14">
        <f>ROUND(ROUND(K82*100,0)*ROUND(J$3*100000,0)/1200000,0)/100</f>
      </c>
      <c r="K83" s="14">
        <f>ROUND(K82+J83-I83,2)</f>
      </c>
      <c r="L83" s="14">
        <f>ROUND(BB83+MIN(N82+M83-BB83,MAX(0,$CC83-BP83)),2)</f>
      </c>
      <c r="M83" s="14">
        <f>ROUND(ROUND(N82*100,0)*ROUND(M$3*100000,0)/1200000,0)/100</f>
      </c>
      <c r="N83" s="14">
        <f>ROUND(N82+M83-L83,2)</f>
      </c>
      <c r="O83" s="14">
        <f>ROUND(BC83+MIN(Q82+P83-BC83,MAX(0,$CC83-BQ83)),2)</f>
      </c>
      <c r="P83" s="14">
        <f>ROUND(ROUND(Q82*100,0)*ROUND(P$3*100000,0)/1200000,0)/100</f>
      </c>
      <c r="Q83" s="14">
        <f>ROUND(Q82+P83-O83,2)</f>
      </c>
      <c r="R83" s="14">
        <f>ROUND(BD83+MIN(T82+S83-BD83,MAX(0,$CC83-BR83)),2)</f>
      </c>
      <c r="S83" s="14">
        <f>ROUND(ROUND(T82*100,0)*ROUND(S$3*100000,0)/1200000,0)/100</f>
      </c>
      <c r="T83" s="14">
        <f>ROUND(T82+S83-R83,2)</f>
      </c>
      <c r="U83" s="14">
        <f>ROUND(BE83+MIN(W82+V83-BE83,MAX(0,$CC83-BS83)),2)</f>
      </c>
      <c r="V83" s="14">
        <f>ROUND(ROUND(W82*100,0)*ROUND(V$3*100000,0)/1200000,0)/100</f>
      </c>
      <c r="W83" s="14">
        <f>ROUND(W82+V83-U83,2)</f>
      </c>
      <c r="X83" s="14">
        <f>ROUND(BF83+MIN(Z82+Y83-BF83,MAX(0,$CC83-BT83)),2)</f>
      </c>
      <c r="Y83" s="14">
        <f>ROUND(ROUND(Z82*100,0)*ROUND(Y$3*100000,0)/1200000,0)/100</f>
      </c>
      <c r="Z83" s="14">
        <f>ROUND(Z82+Y83-X83,2)</f>
      </c>
      <c r="AA83" s="14">
        <f>ROUND(BG83+MIN(AC82+AB83-BG83,MAX(0,$CC83-BU83)),2)</f>
      </c>
      <c r="AB83" s="14">
        <f>ROUND(ROUND(AC82*100,0)*ROUND(AB$3*100000,0)/1200000,0)/100</f>
      </c>
      <c r="AC83" s="14">
        <f>ROUND(AC82+AB83-AA83,2)</f>
      </c>
      <c r="AD83" s="14">
        <f>ROUND(BH83+MIN(AF82+AE83-BH83,MAX(0,$CC83-BV83)),2)</f>
      </c>
      <c r="AE83" s="14">
        <f>ROUND(ROUND(AF82*100,0)*ROUND(AE$3*100000,0)/1200000,0)/100</f>
      </c>
      <c r="AF83" s="14">
        <f>ROUND(AF82+AE83-AD83,2)</f>
      </c>
      <c r="AG83" s="14">
        <f>ROUND(BI83+MIN(AI82+AH83-BI83,MAX(0,$CC83-BW83)),2)</f>
      </c>
      <c r="AH83" s="14">
        <f>ROUND(ROUND(AI82*100,0)*ROUND(AH$3*100000,0)/1200000,0)/100</f>
      </c>
      <c r="AI83" s="14">
        <f>ROUND(AI82+AH83-AG83,2)</f>
      </c>
      <c r="AJ83" s="14">
        <f>ROUND(BJ83+MIN(AL82+AK83-BJ83,MAX(0,$CC83-BX83)),2)</f>
      </c>
      <c r="AK83" s="14">
        <f>ROUND(ROUND(AL82*100,0)*ROUND(AK$3*100000,0)/1200000,0)/100</f>
      </c>
      <c r="AL83" s="14">
        <f>ROUND(AL82+AK83-AJ83,2)</f>
      </c>
      <c r="AM83" s="14">
        <f>ROUND(BK83+MIN(AO82+AN83-BK83,MAX(0,$CC83-BY83)),2)</f>
      </c>
      <c r="AN83" s="14">
        <f>ROUND(ROUND(AO82*100,0)*ROUND(AN$3*100000,0)/1200000,0)/100</f>
      </c>
      <c r="AO83" s="14">
        <f>ROUND(AO82+AN83-AM83,2)</f>
      </c>
      <c r="AP83" s="14">
        <f>ROUND(BL83+MIN(AR82+AQ83-BL83,MAX(0,$CC83-BZ83)),2)</f>
      </c>
      <c r="AQ83" s="14">
        <f>ROUND(ROUND(AR82*100,0)*ROUND(AQ$3*100000,0)/1200000,0)/100</f>
      </c>
      <c r="AR83" s="14">
        <f>ROUND(AR82+AQ83-AP83,2)</f>
      </c>
      <c r="AS83" s="14">
        <f>ROUND(BM83+MIN(AU82+AT83-BM83,MAX(0,$CC83-CA83)),2)</f>
      </c>
      <c r="AT83" s="14">
        <f>ROUND(ROUND(AU82*100,0)*ROUND(AT$3*100000,0)/1200000,0)/100</f>
      </c>
      <c r="AU83" s="14">
        <f>ROUND(AU82+AT83-AS83,2)</f>
      </c>
      <c r="AV83" s="11">
        <f>SUMIF($C$4:$AU$4,"Payment",C83:AU83)</f>
      </c>
      <c r="AW83" s="11">
        <f>SUMIF($C$4:$AU$4,"Interest",C83:AU83)</f>
      </c>
      <c r="AX83" s="11">
        <f>ROUND(SUMIF($C$4:$AU$4,"Balance",C83:AU83),2)</f>
      </c>
      <c r="AY83">
        <f>MIN(E82+D83,C$3)</f>
      </c>
      <c r="AZ83">
        <f>MIN(H82+G83,F$3)</f>
      </c>
      <c r="BA83">
        <f>MIN(K82+J83,I$3)</f>
      </c>
      <c r="BB83">
        <f>MIN(N82+M83,L$3)</f>
      </c>
      <c r="BC83">
        <f>MIN(Q82+P83,O$3)</f>
      </c>
      <c r="BD83">
        <f>MIN(T82+S83,R$3)</f>
      </c>
      <c r="BE83">
        <f>MIN(W82+V83,U$3)</f>
      </c>
      <c r="BF83">
        <f>MIN(Z82+Y83,X$3)</f>
      </c>
      <c r="BG83">
        <f>MIN(AC82+AB83,AA$3)</f>
      </c>
      <c r="BH83">
        <f>MIN(AF82+AE83,AD$3)</f>
      </c>
      <c r="BI83">
        <f>MIN(AI82+AH83,AG$3)</f>
      </c>
      <c r="BJ83">
        <f>MIN(AL82+AK83,AJ$3)</f>
      </c>
      <c r="BK83">
        <f>MIN(AO82+AN83,AM$3)</f>
      </c>
      <c r="BL83">
        <f>MIN(AR82+AQ83,AP$3)</f>
      </c>
      <c r="BM83">
        <f>MIN(AU82+AT83,AS$3)</f>
      </c>
      <c r="BN83">
        <f>E82+D83-AY83</f>
      </c>
      <c r="BO83">
        <f>BN83+H82+G83-AZ83</f>
      </c>
      <c r="BP83">
        <f>BO83+K82+J83-BA83</f>
      </c>
      <c r="BQ83">
        <f>BP83+N82+M83-BB83</f>
      </c>
      <c r="BR83">
        <f>BQ83+Q82+P83-BC83</f>
      </c>
      <c r="BS83">
        <f>BR83+T82+S83-BD83</f>
      </c>
      <c r="BT83">
        <f>BS83+W82+V83-BE83</f>
      </c>
      <c r="BU83">
        <f>BT83+Z82+Y83-BF83</f>
      </c>
      <c r="BV83">
        <f>BU83+AC82+AB83-BG83</f>
      </c>
      <c r="BW83">
        <f>BV83+AF82+AE83-BH83</f>
      </c>
      <c r="BX83">
        <f>BW83+AI82+AH83-BI83</f>
      </c>
      <c r="BY83">
        <f>BX83+AL82+AK83-BJ83</f>
      </c>
      <c r="BZ83">
        <f>BY83+AO82+AN83-BK83</f>
      </c>
      <c r="CA83">
        <f>BZ83+AR82+AQ83-BL83</f>
      </c>
      <c r="CB83">
        <f>CA83+AU82+AT83-BM83</f>
      </c>
      <c r="CC83">
        <f>MAX(0,Plan!$B$6-SUM(AY83:BM83))</f>
      </c>
    </row>
    <row r="84" spans="1:81" x14ac:dyDescent="0.25">
      <c r="A84">
        <v>79</v>
      </c>
      <c r="B84" s="22">
        <f>EDATE(Plan!$B$5,A84-1)</f>
      </c>
      <c r="C84" s="14">
        <f>ROUND(AY84+MIN(E83+D84-AY84,$CC84),2)</f>
      </c>
      <c r="D84" s="14">
        <f>ROUND(ROUND(E83*100,0)*ROUND(D$3*100000,0)/1200000,0)/100</f>
      </c>
      <c r="E84" s="14">
        <f>ROUND(E83+D84-C84,2)</f>
      </c>
      <c r="F84" s="14">
        <f>ROUND(AZ84+MIN(H83+G84-AZ84,MAX(0,$CC84-BN84)),2)</f>
      </c>
      <c r="G84" s="14">
        <f>ROUND(ROUND(H83*100,0)*ROUND(G$3*100000,0)/1200000,0)/100</f>
      </c>
      <c r="H84" s="14">
        <f>ROUND(H83+G84-F84,2)</f>
      </c>
      <c r="I84" s="14">
        <f>ROUND(BA84+MIN(K83+J84-BA84,MAX(0,$CC84-BO84)),2)</f>
      </c>
      <c r="J84" s="14">
        <f>ROUND(ROUND(K83*100,0)*ROUND(J$3*100000,0)/1200000,0)/100</f>
      </c>
      <c r="K84" s="14">
        <f>ROUND(K83+J84-I84,2)</f>
      </c>
      <c r="L84" s="14">
        <f>ROUND(BB84+MIN(N83+M84-BB84,MAX(0,$CC84-BP84)),2)</f>
      </c>
      <c r="M84" s="14">
        <f>ROUND(ROUND(N83*100,0)*ROUND(M$3*100000,0)/1200000,0)/100</f>
      </c>
      <c r="N84" s="14">
        <f>ROUND(N83+M84-L84,2)</f>
      </c>
      <c r="O84" s="14">
        <f>ROUND(BC84+MIN(Q83+P84-BC84,MAX(0,$CC84-BQ84)),2)</f>
      </c>
      <c r="P84" s="14">
        <f>ROUND(ROUND(Q83*100,0)*ROUND(P$3*100000,0)/1200000,0)/100</f>
      </c>
      <c r="Q84" s="14">
        <f>ROUND(Q83+P84-O84,2)</f>
      </c>
      <c r="R84" s="14">
        <f>ROUND(BD84+MIN(T83+S84-BD84,MAX(0,$CC84-BR84)),2)</f>
      </c>
      <c r="S84" s="14">
        <f>ROUND(ROUND(T83*100,0)*ROUND(S$3*100000,0)/1200000,0)/100</f>
      </c>
      <c r="T84" s="14">
        <f>ROUND(T83+S84-R84,2)</f>
      </c>
      <c r="U84" s="14">
        <f>ROUND(BE84+MIN(W83+V84-BE84,MAX(0,$CC84-BS84)),2)</f>
      </c>
      <c r="V84" s="14">
        <f>ROUND(ROUND(W83*100,0)*ROUND(V$3*100000,0)/1200000,0)/100</f>
      </c>
      <c r="W84" s="14">
        <f>ROUND(W83+V84-U84,2)</f>
      </c>
      <c r="X84" s="14">
        <f>ROUND(BF84+MIN(Z83+Y84-BF84,MAX(0,$CC84-BT84)),2)</f>
      </c>
      <c r="Y84" s="14">
        <f>ROUND(ROUND(Z83*100,0)*ROUND(Y$3*100000,0)/1200000,0)/100</f>
      </c>
      <c r="Z84" s="14">
        <f>ROUND(Z83+Y84-X84,2)</f>
      </c>
      <c r="AA84" s="14">
        <f>ROUND(BG84+MIN(AC83+AB84-BG84,MAX(0,$CC84-BU84)),2)</f>
      </c>
      <c r="AB84" s="14">
        <f>ROUND(ROUND(AC83*100,0)*ROUND(AB$3*100000,0)/1200000,0)/100</f>
      </c>
      <c r="AC84" s="14">
        <f>ROUND(AC83+AB84-AA84,2)</f>
      </c>
      <c r="AD84" s="14">
        <f>ROUND(BH84+MIN(AF83+AE84-BH84,MAX(0,$CC84-BV84)),2)</f>
      </c>
      <c r="AE84" s="14">
        <f>ROUND(ROUND(AF83*100,0)*ROUND(AE$3*100000,0)/1200000,0)/100</f>
      </c>
      <c r="AF84" s="14">
        <f>ROUND(AF83+AE84-AD84,2)</f>
      </c>
      <c r="AG84" s="14">
        <f>ROUND(BI84+MIN(AI83+AH84-BI84,MAX(0,$CC84-BW84)),2)</f>
      </c>
      <c r="AH84" s="14">
        <f>ROUND(ROUND(AI83*100,0)*ROUND(AH$3*100000,0)/1200000,0)/100</f>
      </c>
      <c r="AI84" s="14">
        <f>ROUND(AI83+AH84-AG84,2)</f>
      </c>
      <c r="AJ84" s="14">
        <f>ROUND(BJ84+MIN(AL83+AK84-BJ84,MAX(0,$CC84-BX84)),2)</f>
      </c>
      <c r="AK84" s="14">
        <f>ROUND(ROUND(AL83*100,0)*ROUND(AK$3*100000,0)/1200000,0)/100</f>
      </c>
      <c r="AL84" s="14">
        <f>ROUND(AL83+AK84-AJ84,2)</f>
      </c>
      <c r="AM84" s="14">
        <f>ROUND(BK84+MIN(AO83+AN84-BK84,MAX(0,$CC84-BY84)),2)</f>
      </c>
      <c r="AN84" s="14">
        <f>ROUND(ROUND(AO83*100,0)*ROUND(AN$3*100000,0)/1200000,0)/100</f>
      </c>
      <c r="AO84" s="14">
        <f>ROUND(AO83+AN84-AM84,2)</f>
      </c>
      <c r="AP84" s="14">
        <f>ROUND(BL84+MIN(AR83+AQ84-BL84,MAX(0,$CC84-BZ84)),2)</f>
      </c>
      <c r="AQ84" s="14">
        <f>ROUND(ROUND(AR83*100,0)*ROUND(AQ$3*100000,0)/1200000,0)/100</f>
      </c>
      <c r="AR84" s="14">
        <f>ROUND(AR83+AQ84-AP84,2)</f>
      </c>
      <c r="AS84" s="14">
        <f>ROUND(BM84+MIN(AU83+AT84-BM84,MAX(0,$CC84-CA84)),2)</f>
      </c>
      <c r="AT84" s="14">
        <f>ROUND(ROUND(AU83*100,0)*ROUND(AT$3*100000,0)/1200000,0)/100</f>
      </c>
      <c r="AU84" s="14">
        <f>ROUND(AU83+AT84-AS84,2)</f>
      </c>
      <c r="AV84" s="11">
        <f>SUMIF($C$4:$AU$4,"Payment",C84:AU84)</f>
      </c>
      <c r="AW84" s="11">
        <f>SUMIF($C$4:$AU$4,"Interest",C84:AU84)</f>
      </c>
      <c r="AX84" s="11">
        <f>ROUND(SUMIF($C$4:$AU$4,"Balance",C84:AU84),2)</f>
      </c>
      <c r="AY84">
        <f>MIN(E83+D84,C$3)</f>
      </c>
      <c r="AZ84">
        <f>MIN(H83+G84,F$3)</f>
      </c>
      <c r="BA84">
        <f>MIN(K83+J84,I$3)</f>
      </c>
      <c r="BB84">
        <f>MIN(N83+M84,L$3)</f>
      </c>
      <c r="BC84">
        <f>MIN(Q83+P84,O$3)</f>
      </c>
      <c r="BD84">
        <f>MIN(T83+S84,R$3)</f>
      </c>
      <c r="BE84">
        <f>MIN(W83+V84,U$3)</f>
      </c>
      <c r="BF84">
        <f>MIN(Z83+Y84,X$3)</f>
      </c>
      <c r="BG84">
        <f>MIN(AC83+AB84,AA$3)</f>
      </c>
      <c r="BH84">
        <f>MIN(AF83+AE84,AD$3)</f>
      </c>
      <c r="BI84">
        <f>MIN(AI83+AH84,AG$3)</f>
      </c>
      <c r="BJ84">
        <f>MIN(AL83+AK84,AJ$3)</f>
      </c>
      <c r="BK84">
        <f>MIN(AO83+AN84,AM$3)</f>
      </c>
      <c r="BL84">
        <f>MIN(AR83+AQ84,AP$3)</f>
      </c>
      <c r="BM84">
        <f>MIN(AU83+AT84,AS$3)</f>
      </c>
      <c r="BN84">
        <f>E83+D84-AY84</f>
      </c>
      <c r="BO84">
        <f>BN84+H83+G84-AZ84</f>
      </c>
      <c r="BP84">
        <f>BO84+K83+J84-BA84</f>
      </c>
      <c r="BQ84">
        <f>BP84+N83+M84-BB84</f>
      </c>
      <c r="BR84">
        <f>BQ84+Q83+P84-BC84</f>
      </c>
      <c r="BS84">
        <f>BR84+T83+S84-BD84</f>
      </c>
      <c r="BT84">
        <f>BS84+W83+V84-BE84</f>
      </c>
      <c r="BU84">
        <f>BT84+Z83+Y84-BF84</f>
      </c>
      <c r="BV84">
        <f>BU84+AC83+AB84-BG84</f>
      </c>
      <c r="BW84">
        <f>BV84+AF83+AE84-BH84</f>
      </c>
      <c r="BX84">
        <f>BW84+AI83+AH84-BI84</f>
      </c>
      <c r="BY84">
        <f>BX84+AL83+AK84-BJ84</f>
      </c>
      <c r="BZ84">
        <f>BY84+AO83+AN84-BK84</f>
      </c>
      <c r="CA84">
        <f>BZ84+AR83+AQ84-BL84</f>
      </c>
      <c r="CB84">
        <f>CA84+AU83+AT84-BM84</f>
      </c>
      <c r="CC84">
        <f>MAX(0,Plan!$B$6-SUM(AY84:BM84))</f>
      </c>
    </row>
    <row r="85" spans="1:81" x14ac:dyDescent="0.25">
      <c r="A85">
        <v>80</v>
      </c>
      <c r="B85" s="22">
        <f>EDATE(Plan!$B$5,A85-1)</f>
      </c>
      <c r="C85" s="14">
        <f>ROUND(AY85+MIN(E84+D85-AY85,$CC85),2)</f>
      </c>
      <c r="D85" s="14">
        <f>ROUND(ROUND(E84*100,0)*ROUND(D$3*100000,0)/1200000,0)/100</f>
      </c>
      <c r="E85" s="14">
        <f>ROUND(E84+D85-C85,2)</f>
      </c>
      <c r="F85" s="14">
        <f>ROUND(AZ85+MIN(H84+G85-AZ85,MAX(0,$CC85-BN85)),2)</f>
      </c>
      <c r="G85" s="14">
        <f>ROUND(ROUND(H84*100,0)*ROUND(G$3*100000,0)/1200000,0)/100</f>
      </c>
      <c r="H85" s="14">
        <f>ROUND(H84+G85-F85,2)</f>
      </c>
      <c r="I85" s="14">
        <f>ROUND(BA85+MIN(K84+J85-BA85,MAX(0,$CC85-BO85)),2)</f>
      </c>
      <c r="J85" s="14">
        <f>ROUND(ROUND(K84*100,0)*ROUND(J$3*100000,0)/1200000,0)/100</f>
      </c>
      <c r="K85" s="14">
        <f>ROUND(K84+J85-I85,2)</f>
      </c>
      <c r="L85" s="14">
        <f>ROUND(BB85+MIN(N84+M85-BB85,MAX(0,$CC85-BP85)),2)</f>
      </c>
      <c r="M85" s="14">
        <f>ROUND(ROUND(N84*100,0)*ROUND(M$3*100000,0)/1200000,0)/100</f>
      </c>
      <c r="N85" s="14">
        <f>ROUND(N84+M85-L85,2)</f>
      </c>
      <c r="O85" s="14">
        <f>ROUND(BC85+MIN(Q84+P85-BC85,MAX(0,$CC85-BQ85)),2)</f>
      </c>
      <c r="P85" s="14">
        <f>ROUND(ROUND(Q84*100,0)*ROUND(P$3*100000,0)/1200000,0)/100</f>
      </c>
      <c r="Q85" s="14">
        <f>ROUND(Q84+P85-O85,2)</f>
      </c>
      <c r="R85" s="14">
        <f>ROUND(BD85+MIN(T84+S85-BD85,MAX(0,$CC85-BR85)),2)</f>
      </c>
      <c r="S85" s="14">
        <f>ROUND(ROUND(T84*100,0)*ROUND(S$3*100000,0)/1200000,0)/100</f>
      </c>
      <c r="T85" s="14">
        <f>ROUND(T84+S85-R85,2)</f>
      </c>
      <c r="U85" s="14">
        <f>ROUND(BE85+MIN(W84+V85-BE85,MAX(0,$CC85-BS85)),2)</f>
      </c>
      <c r="V85" s="14">
        <f>ROUND(ROUND(W84*100,0)*ROUND(V$3*100000,0)/1200000,0)/100</f>
      </c>
      <c r="W85" s="14">
        <f>ROUND(W84+V85-U85,2)</f>
      </c>
      <c r="X85" s="14">
        <f>ROUND(BF85+MIN(Z84+Y85-BF85,MAX(0,$CC85-BT85)),2)</f>
      </c>
      <c r="Y85" s="14">
        <f>ROUND(ROUND(Z84*100,0)*ROUND(Y$3*100000,0)/1200000,0)/100</f>
      </c>
      <c r="Z85" s="14">
        <f>ROUND(Z84+Y85-X85,2)</f>
      </c>
      <c r="AA85" s="14">
        <f>ROUND(BG85+MIN(AC84+AB85-BG85,MAX(0,$CC85-BU85)),2)</f>
      </c>
      <c r="AB85" s="14">
        <f>ROUND(ROUND(AC84*100,0)*ROUND(AB$3*100000,0)/1200000,0)/100</f>
      </c>
      <c r="AC85" s="14">
        <f>ROUND(AC84+AB85-AA85,2)</f>
      </c>
      <c r="AD85" s="14">
        <f>ROUND(BH85+MIN(AF84+AE85-BH85,MAX(0,$CC85-BV85)),2)</f>
      </c>
      <c r="AE85" s="14">
        <f>ROUND(ROUND(AF84*100,0)*ROUND(AE$3*100000,0)/1200000,0)/100</f>
      </c>
      <c r="AF85" s="14">
        <f>ROUND(AF84+AE85-AD85,2)</f>
      </c>
      <c r="AG85" s="14">
        <f>ROUND(BI85+MIN(AI84+AH85-BI85,MAX(0,$CC85-BW85)),2)</f>
      </c>
      <c r="AH85" s="14">
        <f>ROUND(ROUND(AI84*100,0)*ROUND(AH$3*100000,0)/1200000,0)/100</f>
      </c>
      <c r="AI85" s="14">
        <f>ROUND(AI84+AH85-AG85,2)</f>
      </c>
      <c r="AJ85" s="14">
        <f>ROUND(BJ85+MIN(AL84+AK85-BJ85,MAX(0,$CC85-BX85)),2)</f>
      </c>
      <c r="AK85" s="14">
        <f>ROUND(ROUND(AL84*100,0)*ROUND(AK$3*100000,0)/1200000,0)/100</f>
      </c>
      <c r="AL85" s="14">
        <f>ROUND(AL84+AK85-AJ85,2)</f>
      </c>
      <c r="AM85" s="14">
        <f>ROUND(BK85+MIN(AO84+AN85-BK85,MAX(0,$CC85-BY85)),2)</f>
      </c>
      <c r="AN85" s="14">
        <f>ROUND(ROUND(AO84*100,0)*ROUND(AN$3*100000,0)/1200000,0)/100</f>
      </c>
      <c r="AO85" s="14">
        <f>ROUND(AO84+AN85-AM85,2)</f>
      </c>
      <c r="AP85" s="14">
        <f>ROUND(BL85+MIN(AR84+AQ85-BL85,MAX(0,$CC85-BZ85)),2)</f>
      </c>
      <c r="AQ85" s="14">
        <f>ROUND(ROUND(AR84*100,0)*ROUND(AQ$3*100000,0)/1200000,0)/100</f>
      </c>
      <c r="AR85" s="14">
        <f>ROUND(AR84+AQ85-AP85,2)</f>
      </c>
      <c r="AS85" s="14">
        <f>ROUND(BM85+MIN(AU84+AT85-BM85,MAX(0,$CC85-CA85)),2)</f>
      </c>
      <c r="AT85" s="14">
        <f>ROUND(ROUND(AU84*100,0)*ROUND(AT$3*100000,0)/1200000,0)/100</f>
      </c>
      <c r="AU85" s="14">
        <f>ROUND(AU84+AT85-AS85,2)</f>
      </c>
      <c r="AV85" s="11">
        <f>SUMIF($C$4:$AU$4,"Payment",C85:AU85)</f>
      </c>
      <c r="AW85" s="11">
        <f>SUMIF($C$4:$AU$4,"Interest",C85:AU85)</f>
      </c>
      <c r="AX85" s="11">
        <f>ROUND(SUMIF($C$4:$AU$4,"Balance",C85:AU85),2)</f>
      </c>
      <c r="AY85">
        <f>MIN(E84+D85,C$3)</f>
      </c>
      <c r="AZ85">
        <f>MIN(H84+G85,F$3)</f>
      </c>
      <c r="BA85">
        <f>MIN(K84+J85,I$3)</f>
      </c>
      <c r="BB85">
        <f>MIN(N84+M85,L$3)</f>
      </c>
      <c r="BC85">
        <f>MIN(Q84+P85,O$3)</f>
      </c>
      <c r="BD85">
        <f>MIN(T84+S85,R$3)</f>
      </c>
      <c r="BE85">
        <f>MIN(W84+V85,U$3)</f>
      </c>
      <c r="BF85">
        <f>MIN(Z84+Y85,X$3)</f>
      </c>
      <c r="BG85">
        <f>MIN(AC84+AB85,AA$3)</f>
      </c>
      <c r="BH85">
        <f>MIN(AF84+AE85,AD$3)</f>
      </c>
      <c r="BI85">
        <f>MIN(AI84+AH85,AG$3)</f>
      </c>
      <c r="BJ85">
        <f>MIN(AL84+AK85,AJ$3)</f>
      </c>
      <c r="BK85">
        <f>MIN(AO84+AN85,AM$3)</f>
      </c>
      <c r="BL85">
        <f>MIN(AR84+AQ85,AP$3)</f>
      </c>
      <c r="BM85">
        <f>MIN(AU84+AT85,AS$3)</f>
      </c>
      <c r="BN85">
        <f>E84+D85-AY85</f>
      </c>
      <c r="BO85">
        <f>BN85+H84+G85-AZ85</f>
      </c>
      <c r="BP85">
        <f>BO85+K84+J85-BA85</f>
      </c>
      <c r="BQ85">
        <f>BP85+N84+M85-BB85</f>
      </c>
      <c r="BR85">
        <f>BQ85+Q84+P85-BC85</f>
      </c>
      <c r="BS85">
        <f>BR85+T84+S85-BD85</f>
      </c>
      <c r="BT85">
        <f>BS85+W84+V85-BE85</f>
      </c>
      <c r="BU85">
        <f>BT85+Z84+Y85-BF85</f>
      </c>
      <c r="BV85">
        <f>BU85+AC84+AB85-BG85</f>
      </c>
      <c r="BW85">
        <f>BV85+AF84+AE85-BH85</f>
      </c>
      <c r="BX85">
        <f>BW85+AI84+AH85-BI85</f>
      </c>
      <c r="BY85">
        <f>BX85+AL84+AK85-BJ85</f>
      </c>
      <c r="BZ85">
        <f>BY85+AO84+AN85-BK85</f>
      </c>
      <c r="CA85">
        <f>BZ85+AR84+AQ85-BL85</f>
      </c>
      <c r="CB85">
        <f>CA85+AU84+AT85-BM85</f>
      </c>
      <c r="CC85">
        <f>MAX(0,Plan!$B$6-SUM(AY85:BM85))</f>
      </c>
    </row>
    <row r="86" spans="1:81" x14ac:dyDescent="0.25">
      <c r="A86">
        <v>81</v>
      </c>
      <c r="B86" s="22">
        <f>EDATE(Plan!$B$5,A86-1)</f>
      </c>
      <c r="C86" s="14">
        <f>ROUND(AY86+MIN(E85+D86-AY86,$CC86),2)</f>
      </c>
      <c r="D86" s="14">
        <f>ROUND(ROUND(E85*100,0)*ROUND(D$3*100000,0)/1200000,0)/100</f>
      </c>
      <c r="E86" s="14">
        <f>ROUND(E85+D86-C86,2)</f>
      </c>
      <c r="F86" s="14">
        <f>ROUND(AZ86+MIN(H85+G86-AZ86,MAX(0,$CC86-BN86)),2)</f>
      </c>
      <c r="G86" s="14">
        <f>ROUND(ROUND(H85*100,0)*ROUND(G$3*100000,0)/1200000,0)/100</f>
      </c>
      <c r="H86" s="14">
        <f>ROUND(H85+G86-F86,2)</f>
      </c>
      <c r="I86" s="14">
        <f>ROUND(BA86+MIN(K85+J86-BA86,MAX(0,$CC86-BO86)),2)</f>
      </c>
      <c r="J86" s="14">
        <f>ROUND(ROUND(K85*100,0)*ROUND(J$3*100000,0)/1200000,0)/100</f>
      </c>
      <c r="K86" s="14">
        <f>ROUND(K85+J86-I86,2)</f>
      </c>
      <c r="L86" s="14">
        <f>ROUND(BB86+MIN(N85+M86-BB86,MAX(0,$CC86-BP86)),2)</f>
      </c>
      <c r="M86" s="14">
        <f>ROUND(ROUND(N85*100,0)*ROUND(M$3*100000,0)/1200000,0)/100</f>
      </c>
      <c r="N86" s="14">
        <f>ROUND(N85+M86-L86,2)</f>
      </c>
      <c r="O86" s="14">
        <f>ROUND(BC86+MIN(Q85+P86-BC86,MAX(0,$CC86-BQ86)),2)</f>
      </c>
      <c r="P86" s="14">
        <f>ROUND(ROUND(Q85*100,0)*ROUND(P$3*100000,0)/1200000,0)/100</f>
      </c>
      <c r="Q86" s="14">
        <f>ROUND(Q85+P86-O86,2)</f>
      </c>
      <c r="R86" s="14">
        <f>ROUND(BD86+MIN(T85+S86-BD86,MAX(0,$CC86-BR86)),2)</f>
      </c>
      <c r="S86" s="14">
        <f>ROUND(ROUND(T85*100,0)*ROUND(S$3*100000,0)/1200000,0)/100</f>
      </c>
      <c r="T86" s="14">
        <f>ROUND(T85+S86-R86,2)</f>
      </c>
      <c r="U86" s="14">
        <f>ROUND(BE86+MIN(W85+V86-BE86,MAX(0,$CC86-BS86)),2)</f>
      </c>
      <c r="V86" s="14">
        <f>ROUND(ROUND(W85*100,0)*ROUND(V$3*100000,0)/1200000,0)/100</f>
      </c>
      <c r="W86" s="14">
        <f>ROUND(W85+V86-U86,2)</f>
      </c>
      <c r="X86" s="14">
        <f>ROUND(BF86+MIN(Z85+Y86-BF86,MAX(0,$CC86-BT86)),2)</f>
      </c>
      <c r="Y86" s="14">
        <f>ROUND(ROUND(Z85*100,0)*ROUND(Y$3*100000,0)/1200000,0)/100</f>
      </c>
      <c r="Z86" s="14">
        <f>ROUND(Z85+Y86-X86,2)</f>
      </c>
      <c r="AA86" s="14">
        <f>ROUND(BG86+MIN(AC85+AB86-BG86,MAX(0,$CC86-BU86)),2)</f>
      </c>
      <c r="AB86" s="14">
        <f>ROUND(ROUND(AC85*100,0)*ROUND(AB$3*100000,0)/1200000,0)/100</f>
      </c>
      <c r="AC86" s="14">
        <f>ROUND(AC85+AB86-AA86,2)</f>
      </c>
      <c r="AD86" s="14">
        <f>ROUND(BH86+MIN(AF85+AE86-BH86,MAX(0,$CC86-BV86)),2)</f>
      </c>
      <c r="AE86" s="14">
        <f>ROUND(ROUND(AF85*100,0)*ROUND(AE$3*100000,0)/1200000,0)/100</f>
      </c>
      <c r="AF86" s="14">
        <f>ROUND(AF85+AE86-AD86,2)</f>
      </c>
      <c r="AG86" s="14">
        <f>ROUND(BI86+MIN(AI85+AH86-BI86,MAX(0,$CC86-BW86)),2)</f>
      </c>
      <c r="AH86" s="14">
        <f>ROUND(ROUND(AI85*100,0)*ROUND(AH$3*100000,0)/1200000,0)/100</f>
      </c>
      <c r="AI86" s="14">
        <f>ROUND(AI85+AH86-AG86,2)</f>
      </c>
      <c r="AJ86" s="14">
        <f>ROUND(BJ86+MIN(AL85+AK86-BJ86,MAX(0,$CC86-BX86)),2)</f>
      </c>
      <c r="AK86" s="14">
        <f>ROUND(ROUND(AL85*100,0)*ROUND(AK$3*100000,0)/1200000,0)/100</f>
      </c>
      <c r="AL86" s="14">
        <f>ROUND(AL85+AK86-AJ86,2)</f>
      </c>
      <c r="AM86" s="14">
        <f>ROUND(BK86+MIN(AO85+AN86-BK86,MAX(0,$CC86-BY86)),2)</f>
      </c>
      <c r="AN86" s="14">
        <f>ROUND(ROUND(AO85*100,0)*ROUND(AN$3*100000,0)/1200000,0)/100</f>
      </c>
      <c r="AO86" s="14">
        <f>ROUND(AO85+AN86-AM86,2)</f>
      </c>
      <c r="AP86" s="14">
        <f>ROUND(BL86+MIN(AR85+AQ86-BL86,MAX(0,$CC86-BZ86)),2)</f>
      </c>
      <c r="AQ86" s="14">
        <f>ROUND(ROUND(AR85*100,0)*ROUND(AQ$3*100000,0)/1200000,0)/100</f>
      </c>
      <c r="AR86" s="14">
        <f>ROUND(AR85+AQ86-AP86,2)</f>
      </c>
      <c r="AS86" s="14">
        <f>ROUND(BM86+MIN(AU85+AT86-BM86,MAX(0,$CC86-CA86)),2)</f>
      </c>
      <c r="AT86" s="14">
        <f>ROUND(ROUND(AU85*100,0)*ROUND(AT$3*100000,0)/1200000,0)/100</f>
      </c>
      <c r="AU86" s="14">
        <f>ROUND(AU85+AT86-AS86,2)</f>
      </c>
      <c r="AV86" s="11">
        <f>SUMIF($C$4:$AU$4,"Payment",C86:AU86)</f>
      </c>
      <c r="AW86" s="11">
        <f>SUMIF($C$4:$AU$4,"Interest",C86:AU86)</f>
      </c>
      <c r="AX86" s="11">
        <f>ROUND(SUMIF($C$4:$AU$4,"Balance",C86:AU86),2)</f>
      </c>
      <c r="AY86">
        <f>MIN(E85+D86,C$3)</f>
      </c>
      <c r="AZ86">
        <f>MIN(H85+G86,F$3)</f>
      </c>
      <c r="BA86">
        <f>MIN(K85+J86,I$3)</f>
      </c>
      <c r="BB86">
        <f>MIN(N85+M86,L$3)</f>
      </c>
      <c r="BC86">
        <f>MIN(Q85+P86,O$3)</f>
      </c>
      <c r="BD86">
        <f>MIN(T85+S86,R$3)</f>
      </c>
      <c r="BE86">
        <f>MIN(W85+V86,U$3)</f>
      </c>
      <c r="BF86">
        <f>MIN(Z85+Y86,X$3)</f>
      </c>
      <c r="BG86">
        <f>MIN(AC85+AB86,AA$3)</f>
      </c>
      <c r="BH86">
        <f>MIN(AF85+AE86,AD$3)</f>
      </c>
      <c r="BI86">
        <f>MIN(AI85+AH86,AG$3)</f>
      </c>
      <c r="BJ86">
        <f>MIN(AL85+AK86,AJ$3)</f>
      </c>
      <c r="BK86">
        <f>MIN(AO85+AN86,AM$3)</f>
      </c>
      <c r="BL86">
        <f>MIN(AR85+AQ86,AP$3)</f>
      </c>
      <c r="BM86">
        <f>MIN(AU85+AT86,AS$3)</f>
      </c>
      <c r="BN86">
        <f>E85+D86-AY86</f>
      </c>
      <c r="BO86">
        <f>BN86+H85+G86-AZ86</f>
      </c>
      <c r="BP86">
        <f>BO86+K85+J86-BA86</f>
      </c>
      <c r="BQ86">
        <f>BP86+N85+M86-BB86</f>
      </c>
      <c r="BR86">
        <f>BQ86+Q85+P86-BC86</f>
      </c>
      <c r="BS86">
        <f>BR86+T85+S86-BD86</f>
      </c>
      <c r="BT86">
        <f>BS86+W85+V86-BE86</f>
      </c>
      <c r="BU86">
        <f>BT86+Z85+Y86-BF86</f>
      </c>
      <c r="BV86">
        <f>BU86+AC85+AB86-BG86</f>
      </c>
      <c r="BW86">
        <f>BV86+AF85+AE86-BH86</f>
      </c>
      <c r="BX86">
        <f>BW86+AI85+AH86-BI86</f>
      </c>
      <c r="BY86">
        <f>BX86+AL85+AK86-BJ86</f>
      </c>
      <c r="BZ86">
        <f>BY86+AO85+AN86-BK86</f>
      </c>
      <c r="CA86">
        <f>BZ86+AR85+AQ86-BL86</f>
      </c>
      <c r="CB86">
        <f>CA86+AU85+AT86-BM86</f>
      </c>
      <c r="CC86">
        <f>MAX(0,Plan!$B$6-SUM(AY86:BM86))</f>
      </c>
    </row>
    <row r="87" spans="1:81" x14ac:dyDescent="0.25">
      <c r="A87">
        <v>82</v>
      </c>
      <c r="B87" s="22">
        <f>EDATE(Plan!$B$5,A87-1)</f>
      </c>
      <c r="C87" s="14">
        <f>ROUND(AY87+MIN(E86+D87-AY87,$CC87),2)</f>
      </c>
      <c r="D87" s="14">
        <f>ROUND(ROUND(E86*100,0)*ROUND(D$3*100000,0)/1200000,0)/100</f>
      </c>
      <c r="E87" s="14">
        <f>ROUND(E86+D87-C87,2)</f>
      </c>
      <c r="F87" s="14">
        <f>ROUND(AZ87+MIN(H86+G87-AZ87,MAX(0,$CC87-BN87)),2)</f>
      </c>
      <c r="G87" s="14">
        <f>ROUND(ROUND(H86*100,0)*ROUND(G$3*100000,0)/1200000,0)/100</f>
      </c>
      <c r="H87" s="14">
        <f>ROUND(H86+G87-F87,2)</f>
      </c>
      <c r="I87" s="14">
        <f>ROUND(BA87+MIN(K86+J87-BA87,MAX(0,$CC87-BO87)),2)</f>
      </c>
      <c r="J87" s="14">
        <f>ROUND(ROUND(K86*100,0)*ROUND(J$3*100000,0)/1200000,0)/100</f>
      </c>
      <c r="K87" s="14">
        <f>ROUND(K86+J87-I87,2)</f>
      </c>
      <c r="L87" s="14">
        <f>ROUND(BB87+MIN(N86+M87-BB87,MAX(0,$CC87-BP87)),2)</f>
      </c>
      <c r="M87" s="14">
        <f>ROUND(ROUND(N86*100,0)*ROUND(M$3*100000,0)/1200000,0)/100</f>
      </c>
      <c r="N87" s="14">
        <f>ROUND(N86+M87-L87,2)</f>
      </c>
      <c r="O87" s="14">
        <f>ROUND(BC87+MIN(Q86+P87-BC87,MAX(0,$CC87-BQ87)),2)</f>
      </c>
      <c r="P87" s="14">
        <f>ROUND(ROUND(Q86*100,0)*ROUND(P$3*100000,0)/1200000,0)/100</f>
      </c>
      <c r="Q87" s="14">
        <f>ROUND(Q86+P87-O87,2)</f>
      </c>
      <c r="R87" s="14">
        <f>ROUND(BD87+MIN(T86+S87-BD87,MAX(0,$CC87-BR87)),2)</f>
      </c>
      <c r="S87" s="14">
        <f>ROUND(ROUND(T86*100,0)*ROUND(S$3*100000,0)/1200000,0)/100</f>
      </c>
      <c r="T87" s="14">
        <f>ROUND(T86+S87-R87,2)</f>
      </c>
      <c r="U87" s="14">
        <f>ROUND(BE87+MIN(W86+V87-BE87,MAX(0,$CC87-BS87)),2)</f>
      </c>
      <c r="V87" s="14">
        <f>ROUND(ROUND(W86*100,0)*ROUND(V$3*100000,0)/1200000,0)/100</f>
      </c>
      <c r="W87" s="14">
        <f>ROUND(W86+V87-U87,2)</f>
      </c>
      <c r="X87" s="14">
        <f>ROUND(BF87+MIN(Z86+Y87-BF87,MAX(0,$CC87-BT87)),2)</f>
      </c>
      <c r="Y87" s="14">
        <f>ROUND(ROUND(Z86*100,0)*ROUND(Y$3*100000,0)/1200000,0)/100</f>
      </c>
      <c r="Z87" s="14">
        <f>ROUND(Z86+Y87-X87,2)</f>
      </c>
      <c r="AA87" s="14">
        <f>ROUND(BG87+MIN(AC86+AB87-BG87,MAX(0,$CC87-BU87)),2)</f>
      </c>
      <c r="AB87" s="14">
        <f>ROUND(ROUND(AC86*100,0)*ROUND(AB$3*100000,0)/1200000,0)/100</f>
      </c>
      <c r="AC87" s="14">
        <f>ROUND(AC86+AB87-AA87,2)</f>
      </c>
      <c r="AD87" s="14">
        <f>ROUND(BH87+MIN(AF86+AE87-BH87,MAX(0,$CC87-BV87)),2)</f>
      </c>
      <c r="AE87" s="14">
        <f>ROUND(ROUND(AF86*100,0)*ROUND(AE$3*100000,0)/1200000,0)/100</f>
      </c>
      <c r="AF87" s="14">
        <f>ROUND(AF86+AE87-AD87,2)</f>
      </c>
      <c r="AG87" s="14">
        <f>ROUND(BI87+MIN(AI86+AH87-BI87,MAX(0,$CC87-BW87)),2)</f>
      </c>
      <c r="AH87" s="14">
        <f>ROUND(ROUND(AI86*100,0)*ROUND(AH$3*100000,0)/1200000,0)/100</f>
      </c>
      <c r="AI87" s="14">
        <f>ROUND(AI86+AH87-AG87,2)</f>
      </c>
      <c r="AJ87" s="14">
        <f>ROUND(BJ87+MIN(AL86+AK87-BJ87,MAX(0,$CC87-BX87)),2)</f>
      </c>
      <c r="AK87" s="14">
        <f>ROUND(ROUND(AL86*100,0)*ROUND(AK$3*100000,0)/1200000,0)/100</f>
      </c>
      <c r="AL87" s="14">
        <f>ROUND(AL86+AK87-AJ87,2)</f>
      </c>
      <c r="AM87" s="14">
        <f>ROUND(BK87+MIN(AO86+AN87-BK87,MAX(0,$CC87-BY87)),2)</f>
      </c>
      <c r="AN87" s="14">
        <f>ROUND(ROUND(AO86*100,0)*ROUND(AN$3*100000,0)/1200000,0)/100</f>
      </c>
      <c r="AO87" s="14">
        <f>ROUND(AO86+AN87-AM87,2)</f>
      </c>
      <c r="AP87" s="14">
        <f>ROUND(BL87+MIN(AR86+AQ87-BL87,MAX(0,$CC87-BZ87)),2)</f>
      </c>
      <c r="AQ87" s="14">
        <f>ROUND(ROUND(AR86*100,0)*ROUND(AQ$3*100000,0)/1200000,0)/100</f>
      </c>
      <c r="AR87" s="14">
        <f>ROUND(AR86+AQ87-AP87,2)</f>
      </c>
      <c r="AS87" s="14">
        <f>ROUND(BM87+MIN(AU86+AT87-BM87,MAX(0,$CC87-CA87)),2)</f>
      </c>
      <c r="AT87" s="14">
        <f>ROUND(ROUND(AU86*100,0)*ROUND(AT$3*100000,0)/1200000,0)/100</f>
      </c>
      <c r="AU87" s="14">
        <f>ROUND(AU86+AT87-AS87,2)</f>
      </c>
      <c r="AV87" s="11">
        <f>SUMIF($C$4:$AU$4,"Payment",C87:AU87)</f>
      </c>
      <c r="AW87" s="11">
        <f>SUMIF($C$4:$AU$4,"Interest",C87:AU87)</f>
      </c>
      <c r="AX87" s="11">
        <f>ROUND(SUMIF($C$4:$AU$4,"Balance",C87:AU87),2)</f>
      </c>
      <c r="AY87">
        <f>MIN(E86+D87,C$3)</f>
      </c>
      <c r="AZ87">
        <f>MIN(H86+G87,F$3)</f>
      </c>
      <c r="BA87">
        <f>MIN(K86+J87,I$3)</f>
      </c>
      <c r="BB87">
        <f>MIN(N86+M87,L$3)</f>
      </c>
      <c r="BC87">
        <f>MIN(Q86+P87,O$3)</f>
      </c>
      <c r="BD87">
        <f>MIN(T86+S87,R$3)</f>
      </c>
      <c r="BE87">
        <f>MIN(W86+V87,U$3)</f>
      </c>
      <c r="BF87">
        <f>MIN(Z86+Y87,X$3)</f>
      </c>
      <c r="BG87">
        <f>MIN(AC86+AB87,AA$3)</f>
      </c>
      <c r="BH87">
        <f>MIN(AF86+AE87,AD$3)</f>
      </c>
      <c r="BI87">
        <f>MIN(AI86+AH87,AG$3)</f>
      </c>
      <c r="BJ87">
        <f>MIN(AL86+AK87,AJ$3)</f>
      </c>
      <c r="BK87">
        <f>MIN(AO86+AN87,AM$3)</f>
      </c>
      <c r="BL87">
        <f>MIN(AR86+AQ87,AP$3)</f>
      </c>
      <c r="BM87">
        <f>MIN(AU86+AT87,AS$3)</f>
      </c>
      <c r="BN87">
        <f>E86+D87-AY87</f>
      </c>
      <c r="BO87">
        <f>BN87+H86+G87-AZ87</f>
      </c>
      <c r="BP87">
        <f>BO87+K86+J87-BA87</f>
      </c>
      <c r="BQ87">
        <f>BP87+N86+M87-BB87</f>
      </c>
      <c r="BR87">
        <f>BQ87+Q86+P87-BC87</f>
      </c>
      <c r="BS87">
        <f>BR87+T86+S87-BD87</f>
      </c>
      <c r="BT87">
        <f>BS87+W86+V87-BE87</f>
      </c>
      <c r="BU87">
        <f>BT87+Z86+Y87-BF87</f>
      </c>
      <c r="BV87">
        <f>BU87+AC86+AB87-BG87</f>
      </c>
      <c r="BW87">
        <f>BV87+AF86+AE87-BH87</f>
      </c>
      <c r="BX87">
        <f>BW87+AI86+AH87-BI87</f>
      </c>
      <c r="BY87">
        <f>BX87+AL86+AK87-BJ87</f>
      </c>
      <c r="BZ87">
        <f>BY87+AO86+AN87-BK87</f>
      </c>
      <c r="CA87">
        <f>BZ87+AR86+AQ87-BL87</f>
      </c>
      <c r="CB87">
        <f>CA87+AU86+AT87-BM87</f>
      </c>
      <c r="CC87">
        <f>MAX(0,Plan!$B$6-SUM(AY87:BM87))</f>
      </c>
    </row>
    <row r="88" spans="1:81" x14ac:dyDescent="0.25">
      <c r="A88">
        <v>83</v>
      </c>
      <c r="B88" s="22">
        <f>EDATE(Plan!$B$5,A88-1)</f>
      </c>
      <c r="C88" s="14">
        <f>ROUND(AY88+MIN(E87+D88-AY88,$CC88),2)</f>
      </c>
      <c r="D88" s="14">
        <f>ROUND(ROUND(E87*100,0)*ROUND(D$3*100000,0)/1200000,0)/100</f>
      </c>
      <c r="E88" s="14">
        <f>ROUND(E87+D88-C88,2)</f>
      </c>
      <c r="F88" s="14">
        <f>ROUND(AZ88+MIN(H87+G88-AZ88,MAX(0,$CC88-BN88)),2)</f>
      </c>
      <c r="G88" s="14">
        <f>ROUND(ROUND(H87*100,0)*ROUND(G$3*100000,0)/1200000,0)/100</f>
      </c>
      <c r="H88" s="14">
        <f>ROUND(H87+G88-F88,2)</f>
      </c>
      <c r="I88" s="14">
        <f>ROUND(BA88+MIN(K87+J88-BA88,MAX(0,$CC88-BO88)),2)</f>
      </c>
      <c r="J88" s="14">
        <f>ROUND(ROUND(K87*100,0)*ROUND(J$3*100000,0)/1200000,0)/100</f>
      </c>
      <c r="K88" s="14">
        <f>ROUND(K87+J88-I88,2)</f>
      </c>
      <c r="L88" s="14">
        <f>ROUND(BB88+MIN(N87+M88-BB88,MAX(0,$CC88-BP88)),2)</f>
      </c>
      <c r="M88" s="14">
        <f>ROUND(ROUND(N87*100,0)*ROUND(M$3*100000,0)/1200000,0)/100</f>
      </c>
      <c r="N88" s="14">
        <f>ROUND(N87+M88-L88,2)</f>
      </c>
      <c r="O88" s="14">
        <f>ROUND(BC88+MIN(Q87+P88-BC88,MAX(0,$CC88-BQ88)),2)</f>
      </c>
      <c r="P88" s="14">
        <f>ROUND(ROUND(Q87*100,0)*ROUND(P$3*100000,0)/1200000,0)/100</f>
      </c>
      <c r="Q88" s="14">
        <f>ROUND(Q87+P88-O88,2)</f>
      </c>
      <c r="R88" s="14">
        <f>ROUND(BD88+MIN(T87+S88-BD88,MAX(0,$CC88-BR88)),2)</f>
      </c>
      <c r="S88" s="14">
        <f>ROUND(ROUND(T87*100,0)*ROUND(S$3*100000,0)/1200000,0)/100</f>
      </c>
      <c r="T88" s="14">
        <f>ROUND(T87+S88-R88,2)</f>
      </c>
      <c r="U88" s="14">
        <f>ROUND(BE88+MIN(W87+V88-BE88,MAX(0,$CC88-BS88)),2)</f>
      </c>
      <c r="V88" s="14">
        <f>ROUND(ROUND(W87*100,0)*ROUND(V$3*100000,0)/1200000,0)/100</f>
      </c>
      <c r="W88" s="14">
        <f>ROUND(W87+V88-U88,2)</f>
      </c>
      <c r="X88" s="14">
        <f>ROUND(BF88+MIN(Z87+Y88-BF88,MAX(0,$CC88-BT88)),2)</f>
      </c>
      <c r="Y88" s="14">
        <f>ROUND(ROUND(Z87*100,0)*ROUND(Y$3*100000,0)/1200000,0)/100</f>
      </c>
      <c r="Z88" s="14">
        <f>ROUND(Z87+Y88-X88,2)</f>
      </c>
      <c r="AA88" s="14">
        <f>ROUND(BG88+MIN(AC87+AB88-BG88,MAX(0,$CC88-BU88)),2)</f>
      </c>
      <c r="AB88" s="14">
        <f>ROUND(ROUND(AC87*100,0)*ROUND(AB$3*100000,0)/1200000,0)/100</f>
      </c>
      <c r="AC88" s="14">
        <f>ROUND(AC87+AB88-AA88,2)</f>
      </c>
      <c r="AD88" s="14">
        <f>ROUND(BH88+MIN(AF87+AE88-BH88,MAX(0,$CC88-BV88)),2)</f>
      </c>
      <c r="AE88" s="14">
        <f>ROUND(ROUND(AF87*100,0)*ROUND(AE$3*100000,0)/1200000,0)/100</f>
      </c>
      <c r="AF88" s="14">
        <f>ROUND(AF87+AE88-AD88,2)</f>
      </c>
      <c r="AG88" s="14">
        <f>ROUND(BI88+MIN(AI87+AH88-BI88,MAX(0,$CC88-BW88)),2)</f>
      </c>
      <c r="AH88" s="14">
        <f>ROUND(ROUND(AI87*100,0)*ROUND(AH$3*100000,0)/1200000,0)/100</f>
      </c>
      <c r="AI88" s="14">
        <f>ROUND(AI87+AH88-AG88,2)</f>
      </c>
      <c r="AJ88" s="14">
        <f>ROUND(BJ88+MIN(AL87+AK88-BJ88,MAX(0,$CC88-BX88)),2)</f>
      </c>
      <c r="AK88" s="14">
        <f>ROUND(ROUND(AL87*100,0)*ROUND(AK$3*100000,0)/1200000,0)/100</f>
      </c>
      <c r="AL88" s="14">
        <f>ROUND(AL87+AK88-AJ88,2)</f>
      </c>
      <c r="AM88" s="14">
        <f>ROUND(BK88+MIN(AO87+AN88-BK88,MAX(0,$CC88-BY88)),2)</f>
      </c>
      <c r="AN88" s="14">
        <f>ROUND(ROUND(AO87*100,0)*ROUND(AN$3*100000,0)/1200000,0)/100</f>
      </c>
      <c r="AO88" s="14">
        <f>ROUND(AO87+AN88-AM88,2)</f>
      </c>
      <c r="AP88" s="14">
        <f>ROUND(BL88+MIN(AR87+AQ88-BL88,MAX(0,$CC88-BZ88)),2)</f>
      </c>
      <c r="AQ88" s="14">
        <f>ROUND(ROUND(AR87*100,0)*ROUND(AQ$3*100000,0)/1200000,0)/100</f>
      </c>
      <c r="AR88" s="14">
        <f>ROUND(AR87+AQ88-AP88,2)</f>
      </c>
      <c r="AS88" s="14">
        <f>ROUND(BM88+MIN(AU87+AT88-BM88,MAX(0,$CC88-CA88)),2)</f>
      </c>
      <c r="AT88" s="14">
        <f>ROUND(ROUND(AU87*100,0)*ROUND(AT$3*100000,0)/1200000,0)/100</f>
      </c>
      <c r="AU88" s="14">
        <f>ROUND(AU87+AT88-AS88,2)</f>
      </c>
      <c r="AV88" s="11">
        <f>SUMIF($C$4:$AU$4,"Payment",C88:AU88)</f>
      </c>
      <c r="AW88" s="11">
        <f>SUMIF($C$4:$AU$4,"Interest",C88:AU88)</f>
      </c>
      <c r="AX88" s="11">
        <f>ROUND(SUMIF($C$4:$AU$4,"Balance",C88:AU88),2)</f>
      </c>
      <c r="AY88">
        <f>MIN(E87+D88,C$3)</f>
      </c>
      <c r="AZ88">
        <f>MIN(H87+G88,F$3)</f>
      </c>
      <c r="BA88">
        <f>MIN(K87+J88,I$3)</f>
      </c>
      <c r="BB88">
        <f>MIN(N87+M88,L$3)</f>
      </c>
      <c r="BC88">
        <f>MIN(Q87+P88,O$3)</f>
      </c>
      <c r="BD88">
        <f>MIN(T87+S88,R$3)</f>
      </c>
      <c r="BE88">
        <f>MIN(W87+V88,U$3)</f>
      </c>
      <c r="BF88">
        <f>MIN(Z87+Y88,X$3)</f>
      </c>
      <c r="BG88">
        <f>MIN(AC87+AB88,AA$3)</f>
      </c>
      <c r="BH88">
        <f>MIN(AF87+AE88,AD$3)</f>
      </c>
      <c r="BI88">
        <f>MIN(AI87+AH88,AG$3)</f>
      </c>
      <c r="BJ88">
        <f>MIN(AL87+AK88,AJ$3)</f>
      </c>
      <c r="BK88">
        <f>MIN(AO87+AN88,AM$3)</f>
      </c>
      <c r="BL88">
        <f>MIN(AR87+AQ88,AP$3)</f>
      </c>
      <c r="BM88">
        <f>MIN(AU87+AT88,AS$3)</f>
      </c>
      <c r="BN88">
        <f>E87+D88-AY88</f>
      </c>
      <c r="BO88">
        <f>BN88+H87+G88-AZ88</f>
      </c>
      <c r="BP88">
        <f>BO88+K87+J88-BA88</f>
      </c>
      <c r="BQ88">
        <f>BP88+N87+M88-BB88</f>
      </c>
      <c r="BR88">
        <f>BQ88+Q87+P88-BC88</f>
      </c>
      <c r="BS88">
        <f>BR88+T87+S88-BD88</f>
      </c>
      <c r="BT88">
        <f>BS88+W87+V88-BE88</f>
      </c>
      <c r="BU88">
        <f>BT88+Z87+Y88-BF88</f>
      </c>
      <c r="BV88">
        <f>BU88+AC87+AB88-BG88</f>
      </c>
      <c r="BW88">
        <f>BV88+AF87+AE88-BH88</f>
      </c>
      <c r="BX88">
        <f>BW88+AI87+AH88-BI88</f>
      </c>
      <c r="BY88">
        <f>BX88+AL87+AK88-BJ88</f>
      </c>
      <c r="BZ88">
        <f>BY88+AO87+AN88-BK88</f>
      </c>
      <c r="CA88">
        <f>BZ88+AR87+AQ88-BL88</f>
      </c>
      <c r="CB88">
        <f>CA88+AU87+AT88-BM88</f>
      </c>
      <c r="CC88">
        <f>MAX(0,Plan!$B$6-SUM(AY88:BM88))</f>
      </c>
    </row>
    <row r="89" spans="1:81" x14ac:dyDescent="0.25">
      <c r="A89">
        <v>84</v>
      </c>
      <c r="B89" s="22">
        <f>EDATE(Plan!$B$5,A89-1)</f>
      </c>
      <c r="C89" s="14">
        <f>ROUND(AY89+MIN(E88+D89-AY89,$CC89),2)</f>
      </c>
      <c r="D89" s="14">
        <f>ROUND(ROUND(E88*100,0)*ROUND(D$3*100000,0)/1200000,0)/100</f>
      </c>
      <c r="E89" s="14">
        <f>ROUND(E88+D89-C89,2)</f>
      </c>
      <c r="F89" s="14">
        <f>ROUND(AZ89+MIN(H88+G89-AZ89,MAX(0,$CC89-BN89)),2)</f>
      </c>
      <c r="G89" s="14">
        <f>ROUND(ROUND(H88*100,0)*ROUND(G$3*100000,0)/1200000,0)/100</f>
      </c>
      <c r="H89" s="14">
        <f>ROUND(H88+G89-F89,2)</f>
      </c>
      <c r="I89" s="14">
        <f>ROUND(BA89+MIN(K88+J89-BA89,MAX(0,$CC89-BO89)),2)</f>
      </c>
      <c r="J89" s="14">
        <f>ROUND(ROUND(K88*100,0)*ROUND(J$3*100000,0)/1200000,0)/100</f>
      </c>
      <c r="K89" s="14">
        <f>ROUND(K88+J89-I89,2)</f>
      </c>
      <c r="L89" s="14">
        <f>ROUND(BB89+MIN(N88+M89-BB89,MAX(0,$CC89-BP89)),2)</f>
      </c>
      <c r="M89" s="14">
        <f>ROUND(ROUND(N88*100,0)*ROUND(M$3*100000,0)/1200000,0)/100</f>
      </c>
      <c r="N89" s="14">
        <f>ROUND(N88+M89-L89,2)</f>
      </c>
      <c r="O89" s="14">
        <f>ROUND(BC89+MIN(Q88+P89-BC89,MAX(0,$CC89-BQ89)),2)</f>
      </c>
      <c r="P89" s="14">
        <f>ROUND(ROUND(Q88*100,0)*ROUND(P$3*100000,0)/1200000,0)/100</f>
      </c>
      <c r="Q89" s="14">
        <f>ROUND(Q88+P89-O89,2)</f>
      </c>
      <c r="R89" s="14">
        <f>ROUND(BD89+MIN(T88+S89-BD89,MAX(0,$CC89-BR89)),2)</f>
      </c>
      <c r="S89" s="14">
        <f>ROUND(ROUND(T88*100,0)*ROUND(S$3*100000,0)/1200000,0)/100</f>
      </c>
      <c r="T89" s="14">
        <f>ROUND(T88+S89-R89,2)</f>
      </c>
      <c r="U89" s="14">
        <f>ROUND(BE89+MIN(W88+V89-BE89,MAX(0,$CC89-BS89)),2)</f>
      </c>
      <c r="V89" s="14">
        <f>ROUND(ROUND(W88*100,0)*ROUND(V$3*100000,0)/1200000,0)/100</f>
      </c>
      <c r="W89" s="14">
        <f>ROUND(W88+V89-U89,2)</f>
      </c>
      <c r="X89" s="14">
        <f>ROUND(BF89+MIN(Z88+Y89-BF89,MAX(0,$CC89-BT89)),2)</f>
      </c>
      <c r="Y89" s="14">
        <f>ROUND(ROUND(Z88*100,0)*ROUND(Y$3*100000,0)/1200000,0)/100</f>
      </c>
      <c r="Z89" s="14">
        <f>ROUND(Z88+Y89-X89,2)</f>
      </c>
      <c r="AA89" s="14">
        <f>ROUND(BG89+MIN(AC88+AB89-BG89,MAX(0,$CC89-BU89)),2)</f>
      </c>
      <c r="AB89" s="14">
        <f>ROUND(ROUND(AC88*100,0)*ROUND(AB$3*100000,0)/1200000,0)/100</f>
      </c>
      <c r="AC89" s="14">
        <f>ROUND(AC88+AB89-AA89,2)</f>
      </c>
      <c r="AD89" s="14">
        <f>ROUND(BH89+MIN(AF88+AE89-BH89,MAX(0,$CC89-BV89)),2)</f>
      </c>
      <c r="AE89" s="14">
        <f>ROUND(ROUND(AF88*100,0)*ROUND(AE$3*100000,0)/1200000,0)/100</f>
      </c>
      <c r="AF89" s="14">
        <f>ROUND(AF88+AE89-AD89,2)</f>
      </c>
      <c r="AG89" s="14">
        <f>ROUND(BI89+MIN(AI88+AH89-BI89,MAX(0,$CC89-BW89)),2)</f>
      </c>
      <c r="AH89" s="14">
        <f>ROUND(ROUND(AI88*100,0)*ROUND(AH$3*100000,0)/1200000,0)/100</f>
      </c>
      <c r="AI89" s="14">
        <f>ROUND(AI88+AH89-AG89,2)</f>
      </c>
      <c r="AJ89" s="14">
        <f>ROUND(BJ89+MIN(AL88+AK89-BJ89,MAX(0,$CC89-BX89)),2)</f>
      </c>
      <c r="AK89" s="14">
        <f>ROUND(ROUND(AL88*100,0)*ROUND(AK$3*100000,0)/1200000,0)/100</f>
      </c>
      <c r="AL89" s="14">
        <f>ROUND(AL88+AK89-AJ89,2)</f>
      </c>
      <c r="AM89" s="14">
        <f>ROUND(BK89+MIN(AO88+AN89-BK89,MAX(0,$CC89-BY89)),2)</f>
      </c>
      <c r="AN89" s="14">
        <f>ROUND(ROUND(AO88*100,0)*ROUND(AN$3*100000,0)/1200000,0)/100</f>
      </c>
      <c r="AO89" s="14">
        <f>ROUND(AO88+AN89-AM89,2)</f>
      </c>
      <c r="AP89" s="14">
        <f>ROUND(BL89+MIN(AR88+AQ89-BL89,MAX(0,$CC89-BZ89)),2)</f>
      </c>
      <c r="AQ89" s="14">
        <f>ROUND(ROUND(AR88*100,0)*ROUND(AQ$3*100000,0)/1200000,0)/100</f>
      </c>
      <c r="AR89" s="14">
        <f>ROUND(AR88+AQ89-AP89,2)</f>
      </c>
      <c r="AS89" s="14">
        <f>ROUND(BM89+MIN(AU88+AT89-BM89,MAX(0,$CC89-CA89)),2)</f>
      </c>
      <c r="AT89" s="14">
        <f>ROUND(ROUND(AU88*100,0)*ROUND(AT$3*100000,0)/1200000,0)/100</f>
      </c>
      <c r="AU89" s="14">
        <f>ROUND(AU88+AT89-AS89,2)</f>
      </c>
      <c r="AV89" s="11">
        <f>SUMIF($C$4:$AU$4,"Payment",C89:AU89)</f>
      </c>
      <c r="AW89" s="11">
        <f>SUMIF($C$4:$AU$4,"Interest",C89:AU89)</f>
      </c>
      <c r="AX89" s="11">
        <f>ROUND(SUMIF($C$4:$AU$4,"Balance",C89:AU89),2)</f>
      </c>
      <c r="AY89">
        <f>MIN(E88+D89,C$3)</f>
      </c>
      <c r="AZ89">
        <f>MIN(H88+G89,F$3)</f>
      </c>
      <c r="BA89">
        <f>MIN(K88+J89,I$3)</f>
      </c>
      <c r="BB89">
        <f>MIN(N88+M89,L$3)</f>
      </c>
      <c r="BC89">
        <f>MIN(Q88+P89,O$3)</f>
      </c>
      <c r="BD89">
        <f>MIN(T88+S89,R$3)</f>
      </c>
      <c r="BE89">
        <f>MIN(W88+V89,U$3)</f>
      </c>
      <c r="BF89">
        <f>MIN(Z88+Y89,X$3)</f>
      </c>
      <c r="BG89">
        <f>MIN(AC88+AB89,AA$3)</f>
      </c>
      <c r="BH89">
        <f>MIN(AF88+AE89,AD$3)</f>
      </c>
      <c r="BI89">
        <f>MIN(AI88+AH89,AG$3)</f>
      </c>
      <c r="BJ89">
        <f>MIN(AL88+AK89,AJ$3)</f>
      </c>
      <c r="BK89">
        <f>MIN(AO88+AN89,AM$3)</f>
      </c>
      <c r="BL89">
        <f>MIN(AR88+AQ89,AP$3)</f>
      </c>
      <c r="BM89">
        <f>MIN(AU88+AT89,AS$3)</f>
      </c>
      <c r="BN89">
        <f>E88+D89-AY89</f>
      </c>
      <c r="BO89">
        <f>BN89+H88+G89-AZ89</f>
      </c>
      <c r="BP89">
        <f>BO89+K88+J89-BA89</f>
      </c>
      <c r="BQ89">
        <f>BP89+N88+M89-BB89</f>
      </c>
      <c r="BR89">
        <f>BQ89+Q88+P89-BC89</f>
      </c>
      <c r="BS89">
        <f>BR89+T88+S89-BD89</f>
      </c>
      <c r="BT89">
        <f>BS89+W88+V89-BE89</f>
      </c>
      <c r="BU89">
        <f>BT89+Z88+Y89-BF89</f>
      </c>
      <c r="BV89">
        <f>BU89+AC88+AB89-BG89</f>
      </c>
      <c r="BW89">
        <f>BV89+AF88+AE89-BH89</f>
      </c>
      <c r="BX89">
        <f>BW89+AI88+AH89-BI89</f>
      </c>
      <c r="BY89">
        <f>BX89+AL88+AK89-BJ89</f>
      </c>
      <c r="BZ89">
        <f>BY89+AO88+AN89-BK89</f>
      </c>
      <c r="CA89">
        <f>BZ89+AR88+AQ89-BL89</f>
      </c>
      <c r="CB89">
        <f>CA89+AU88+AT89-BM89</f>
      </c>
      <c r="CC89">
        <f>MAX(0,Plan!$B$6-SUM(AY89:BM89))</f>
      </c>
    </row>
    <row r="90" spans="1:81" x14ac:dyDescent="0.25">
      <c r="A90">
        <v>85</v>
      </c>
      <c r="B90" s="22">
        <f>EDATE(Plan!$B$5,A90-1)</f>
      </c>
      <c r="C90" s="14">
        <f>ROUND(AY90+MIN(E89+D90-AY90,$CC90),2)</f>
      </c>
      <c r="D90" s="14">
        <f>ROUND(ROUND(E89*100,0)*ROUND(D$3*100000,0)/1200000,0)/100</f>
      </c>
      <c r="E90" s="14">
        <f>ROUND(E89+D90-C90,2)</f>
      </c>
      <c r="F90" s="14">
        <f>ROUND(AZ90+MIN(H89+G90-AZ90,MAX(0,$CC90-BN90)),2)</f>
      </c>
      <c r="G90" s="14">
        <f>ROUND(ROUND(H89*100,0)*ROUND(G$3*100000,0)/1200000,0)/100</f>
      </c>
      <c r="H90" s="14">
        <f>ROUND(H89+G90-F90,2)</f>
      </c>
      <c r="I90" s="14">
        <f>ROUND(BA90+MIN(K89+J90-BA90,MAX(0,$CC90-BO90)),2)</f>
      </c>
      <c r="J90" s="14">
        <f>ROUND(ROUND(K89*100,0)*ROUND(J$3*100000,0)/1200000,0)/100</f>
      </c>
      <c r="K90" s="14">
        <f>ROUND(K89+J90-I90,2)</f>
      </c>
      <c r="L90" s="14">
        <f>ROUND(BB90+MIN(N89+M90-BB90,MAX(0,$CC90-BP90)),2)</f>
      </c>
      <c r="M90" s="14">
        <f>ROUND(ROUND(N89*100,0)*ROUND(M$3*100000,0)/1200000,0)/100</f>
      </c>
      <c r="N90" s="14">
        <f>ROUND(N89+M90-L90,2)</f>
      </c>
      <c r="O90" s="14">
        <f>ROUND(BC90+MIN(Q89+P90-BC90,MAX(0,$CC90-BQ90)),2)</f>
      </c>
      <c r="P90" s="14">
        <f>ROUND(ROUND(Q89*100,0)*ROUND(P$3*100000,0)/1200000,0)/100</f>
      </c>
      <c r="Q90" s="14">
        <f>ROUND(Q89+P90-O90,2)</f>
      </c>
      <c r="R90" s="14">
        <f>ROUND(BD90+MIN(T89+S90-BD90,MAX(0,$CC90-BR90)),2)</f>
      </c>
      <c r="S90" s="14">
        <f>ROUND(ROUND(T89*100,0)*ROUND(S$3*100000,0)/1200000,0)/100</f>
      </c>
      <c r="T90" s="14">
        <f>ROUND(T89+S90-R90,2)</f>
      </c>
      <c r="U90" s="14">
        <f>ROUND(BE90+MIN(W89+V90-BE90,MAX(0,$CC90-BS90)),2)</f>
      </c>
      <c r="V90" s="14">
        <f>ROUND(ROUND(W89*100,0)*ROUND(V$3*100000,0)/1200000,0)/100</f>
      </c>
      <c r="W90" s="14">
        <f>ROUND(W89+V90-U90,2)</f>
      </c>
      <c r="X90" s="14">
        <f>ROUND(BF90+MIN(Z89+Y90-BF90,MAX(0,$CC90-BT90)),2)</f>
      </c>
      <c r="Y90" s="14">
        <f>ROUND(ROUND(Z89*100,0)*ROUND(Y$3*100000,0)/1200000,0)/100</f>
      </c>
      <c r="Z90" s="14">
        <f>ROUND(Z89+Y90-X90,2)</f>
      </c>
      <c r="AA90" s="14">
        <f>ROUND(BG90+MIN(AC89+AB90-BG90,MAX(0,$CC90-BU90)),2)</f>
      </c>
      <c r="AB90" s="14">
        <f>ROUND(ROUND(AC89*100,0)*ROUND(AB$3*100000,0)/1200000,0)/100</f>
      </c>
      <c r="AC90" s="14">
        <f>ROUND(AC89+AB90-AA90,2)</f>
      </c>
      <c r="AD90" s="14">
        <f>ROUND(BH90+MIN(AF89+AE90-BH90,MAX(0,$CC90-BV90)),2)</f>
      </c>
      <c r="AE90" s="14">
        <f>ROUND(ROUND(AF89*100,0)*ROUND(AE$3*100000,0)/1200000,0)/100</f>
      </c>
      <c r="AF90" s="14">
        <f>ROUND(AF89+AE90-AD90,2)</f>
      </c>
      <c r="AG90" s="14">
        <f>ROUND(BI90+MIN(AI89+AH90-BI90,MAX(0,$CC90-BW90)),2)</f>
      </c>
      <c r="AH90" s="14">
        <f>ROUND(ROUND(AI89*100,0)*ROUND(AH$3*100000,0)/1200000,0)/100</f>
      </c>
      <c r="AI90" s="14">
        <f>ROUND(AI89+AH90-AG90,2)</f>
      </c>
      <c r="AJ90" s="14">
        <f>ROUND(BJ90+MIN(AL89+AK90-BJ90,MAX(0,$CC90-BX90)),2)</f>
      </c>
      <c r="AK90" s="14">
        <f>ROUND(ROUND(AL89*100,0)*ROUND(AK$3*100000,0)/1200000,0)/100</f>
      </c>
      <c r="AL90" s="14">
        <f>ROUND(AL89+AK90-AJ90,2)</f>
      </c>
      <c r="AM90" s="14">
        <f>ROUND(BK90+MIN(AO89+AN90-BK90,MAX(0,$CC90-BY90)),2)</f>
      </c>
      <c r="AN90" s="14">
        <f>ROUND(ROUND(AO89*100,0)*ROUND(AN$3*100000,0)/1200000,0)/100</f>
      </c>
      <c r="AO90" s="14">
        <f>ROUND(AO89+AN90-AM90,2)</f>
      </c>
      <c r="AP90" s="14">
        <f>ROUND(BL90+MIN(AR89+AQ90-BL90,MAX(0,$CC90-BZ90)),2)</f>
      </c>
      <c r="AQ90" s="14">
        <f>ROUND(ROUND(AR89*100,0)*ROUND(AQ$3*100000,0)/1200000,0)/100</f>
      </c>
      <c r="AR90" s="14">
        <f>ROUND(AR89+AQ90-AP90,2)</f>
      </c>
      <c r="AS90" s="14">
        <f>ROUND(BM90+MIN(AU89+AT90-BM90,MAX(0,$CC90-CA90)),2)</f>
      </c>
      <c r="AT90" s="14">
        <f>ROUND(ROUND(AU89*100,0)*ROUND(AT$3*100000,0)/1200000,0)/100</f>
      </c>
      <c r="AU90" s="14">
        <f>ROUND(AU89+AT90-AS90,2)</f>
      </c>
      <c r="AV90" s="11">
        <f>SUMIF($C$4:$AU$4,"Payment",C90:AU90)</f>
      </c>
      <c r="AW90" s="11">
        <f>SUMIF($C$4:$AU$4,"Interest",C90:AU90)</f>
      </c>
      <c r="AX90" s="11">
        <f>ROUND(SUMIF($C$4:$AU$4,"Balance",C90:AU90),2)</f>
      </c>
      <c r="AY90">
        <f>MIN(E89+D90,C$3)</f>
      </c>
      <c r="AZ90">
        <f>MIN(H89+G90,F$3)</f>
      </c>
      <c r="BA90">
        <f>MIN(K89+J90,I$3)</f>
      </c>
      <c r="BB90">
        <f>MIN(N89+M90,L$3)</f>
      </c>
      <c r="BC90">
        <f>MIN(Q89+P90,O$3)</f>
      </c>
      <c r="BD90">
        <f>MIN(T89+S90,R$3)</f>
      </c>
      <c r="BE90">
        <f>MIN(W89+V90,U$3)</f>
      </c>
      <c r="BF90">
        <f>MIN(Z89+Y90,X$3)</f>
      </c>
      <c r="BG90">
        <f>MIN(AC89+AB90,AA$3)</f>
      </c>
      <c r="BH90">
        <f>MIN(AF89+AE90,AD$3)</f>
      </c>
      <c r="BI90">
        <f>MIN(AI89+AH90,AG$3)</f>
      </c>
      <c r="BJ90">
        <f>MIN(AL89+AK90,AJ$3)</f>
      </c>
      <c r="BK90">
        <f>MIN(AO89+AN90,AM$3)</f>
      </c>
      <c r="BL90">
        <f>MIN(AR89+AQ90,AP$3)</f>
      </c>
      <c r="BM90">
        <f>MIN(AU89+AT90,AS$3)</f>
      </c>
      <c r="BN90">
        <f>E89+D90-AY90</f>
      </c>
      <c r="BO90">
        <f>BN90+H89+G90-AZ90</f>
      </c>
      <c r="BP90">
        <f>BO90+K89+J90-BA90</f>
      </c>
      <c r="BQ90">
        <f>BP90+N89+M90-BB90</f>
      </c>
      <c r="BR90">
        <f>BQ90+Q89+P90-BC90</f>
      </c>
      <c r="BS90">
        <f>BR90+T89+S90-BD90</f>
      </c>
      <c r="BT90">
        <f>BS90+W89+V90-BE90</f>
      </c>
      <c r="BU90">
        <f>BT90+Z89+Y90-BF90</f>
      </c>
      <c r="BV90">
        <f>BU90+AC89+AB90-BG90</f>
      </c>
      <c r="BW90">
        <f>BV90+AF89+AE90-BH90</f>
      </c>
      <c r="BX90">
        <f>BW90+AI89+AH90-BI90</f>
      </c>
      <c r="BY90">
        <f>BX90+AL89+AK90-BJ90</f>
      </c>
      <c r="BZ90">
        <f>BY90+AO89+AN90-BK90</f>
      </c>
      <c r="CA90">
        <f>BZ90+AR89+AQ90-BL90</f>
      </c>
      <c r="CB90">
        <f>CA90+AU89+AT90-BM90</f>
      </c>
      <c r="CC90">
        <f>MAX(0,Plan!$B$6-SUM(AY90:BM90))</f>
      </c>
    </row>
    <row r="91" spans="1:81" x14ac:dyDescent="0.25">
      <c r="A91">
        <v>86</v>
      </c>
      <c r="B91" s="22">
        <f>EDATE(Plan!$B$5,A91-1)</f>
      </c>
      <c r="C91" s="14">
        <f>ROUND(AY91+MIN(E90+D91-AY91,$CC91),2)</f>
      </c>
      <c r="D91" s="14">
        <f>ROUND(ROUND(E90*100,0)*ROUND(D$3*100000,0)/1200000,0)/100</f>
      </c>
      <c r="E91" s="14">
        <f>ROUND(E90+D91-C91,2)</f>
      </c>
      <c r="F91" s="14">
        <f>ROUND(AZ91+MIN(H90+G91-AZ91,MAX(0,$CC91-BN91)),2)</f>
      </c>
      <c r="G91" s="14">
        <f>ROUND(ROUND(H90*100,0)*ROUND(G$3*100000,0)/1200000,0)/100</f>
      </c>
      <c r="H91" s="14">
        <f>ROUND(H90+G91-F91,2)</f>
      </c>
      <c r="I91" s="14">
        <f>ROUND(BA91+MIN(K90+J91-BA91,MAX(0,$CC91-BO91)),2)</f>
      </c>
      <c r="J91" s="14">
        <f>ROUND(ROUND(K90*100,0)*ROUND(J$3*100000,0)/1200000,0)/100</f>
      </c>
      <c r="K91" s="14">
        <f>ROUND(K90+J91-I91,2)</f>
      </c>
      <c r="L91" s="14">
        <f>ROUND(BB91+MIN(N90+M91-BB91,MAX(0,$CC91-BP91)),2)</f>
      </c>
      <c r="M91" s="14">
        <f>ROUND(ROUND(N90*100,0)*ROUND(M$3*100000,0)/1200000,0)/100</f>
      </c>
      <c r="N91" s="14">
        <f>ROUND(N90+M91-L91,2)</f>
      </c>
      <c r="O91" s="14">
        <f>ROUND(BC91+MIN(Q90+P91-BC91,MAX(0,$CC91-BQ91)),2)</f>
      </c>
      <c r="P91" s="14">
        <f>ROUND(ROUND(Q90*100,0)*ROUND(P$3*100000,0)/1200000,0)/100</f>
      </c>
      <c r="Q91" s="14">
        <f>ROUND(Q90+P91-O91,2)</f>
      </c>
      <c r="R91" s="14">
        <f>ROUND(BD91+MIN(T90+S91-BD91,MAX(0,$CC91-BR91)),2)</f>
      </c>
      <c r="S91" s="14">
        <f>ROUND(ROUND(T90*100,0)*ROUND(S$3*100000,0)/1200000,0)/100</f>
      </c>
      <c r="T91" s="14">
        <f>ROUND(T90+S91-R91,2)</f>
      </c>
      <c r="U91" s="14">
        <f>ROUND(BE91+MIN(W90+V91-BE91,MAX(0,$CC91-BS91)),2)</f>
      </c>
      <c r="V91" s="14">
        <f>ROUND(ROUND(W90*100,0)*ROUND(V$3*100000,0)/1200000,0)/100</f>
      </c>
      <c r="W91" s="14">
        <f>ROUND(W90+V91-U91,2)</f>
      </c>
      <c r="X91" s="14">
        <f>ROUND(BF91+MIN(Z90+Y91-BF91,MAX(0,$CC91-BT91)),2)</f>
      </c>
      <c r="Y91" s="14">
        <f>ROUND(ROUND(Z90*100,0)*ROUND(Y$3*100000,0)/1200000,0)/100</f>
      </c>
      <c r="Z91" s="14">
        <f>ROUND(Z90+Y91-X91,2)</f>
      </c>
      <c r="AA91" s="14">
        <f>ROUND(BG91+MIN(AC90+AB91-BG91,MAX(0,$CC91-BU91)),2)</f>
      </c>
      <c r="AB91" s="14">
        <f>ROUND(ROUND(AC90*100,0)*ROUND(AB$3*100000,0)/1200000,0)/100</f>
      </c>
      <c r="AC91" s="14">
        <f>ROUND(AC90+AB91-AA91,2)</f>
      </c>
      <c r="AD91" s="14">
        <f>ROUND(BH91+MIN(AF90+AE91-BH91,MAX(0,$CC91-BV91)),2)</f>
      </c>
      <c r="AE91" s="14">
        <f>ROUND(ROUND(AF90*100,0)*ROUND(AE$3*100000,0)/1200000,0)/100</f>
      </c>
      <c r="AF91" s="14">
        <f>ROUND(AF90+AE91-AD91,2)</f>
      </c>
      <c r="AG91" s="14">
        <f>ROUND(BI91+MIN(AI90+AH91-BI91,MAX(0,$CC91-BW91)),2)</f>
      </c>
      <c r="AH91" s="14">
        <f>ROUND(ROUND(AI90*100,0)*ROUND(AH$3*100000,0)/1200000,0)/100</f>
      </c>
      <c r="AI91" s="14">
        <f>ROUND(AI90+AH91-AG91,2)</f>
      </c>
      <c r="AJ91" s="14">
        <f>ROUND(BJ91+MIN(AL90+AK91-BJ91,MAX(0,$CC91-BX91)),2)</f>
      </c>
      <c r="AK91" s="14">
        <f>ROUND(ROUND(AL90*100,0)*ROUND(AK$3*100000,0)/1200000,0)/100</f>
      </c>
      <c r="AL91" s="14">
        <f>ROUND(AL90+AK91-AJ91,2)</f>
      </c>
      <c r="AM91" s="14">
        <f>ROUND(BK91+MIN(AO90+AN91-BK91,MAX(0,$CC91-BY91)),2)</f>
      </c>
      <c r="AN91" s="14">
        <f>ROUND(ROUND(AO90*100,0)*ROUND(AN$3*100000,0)/1200000,0)/100</f>
      </c>
      <c r="AO91" s="14">
        <f>ROUND(AO90+AN91-AM91,2)</f>
      </c>
      <c r="AP91" s="14">
        <f>ROUND(BL91+MIN(AR90+AQ91-BL91,MAX(0,$CC91-BZ91)),2)</f>
      </c>
      <c r="AQ91" s="14">
        <f>ROUND(ROUND(AR90*100,0)*ROUND(AQ$3*100000,0)/1200000,0)/100</f>
      </c>
      <c r="AR91" s="14">
        <f>ROUND(AR90+AQ91-AP91,2)</f>
      </c>
      <c r="AS91" s="14">
        <f>ROUND(BM91+MIN(AU90+AT91-BM91,MAX(0,$CC91-CA91)),2)</f>
      </c>
      <c r="AT91" s="14">
        <f>ROUND(ROUND(AU90*100,0)*ROUND(AT$3*100000,0)/1200000,0)/100</f>
      </c>
      <c r="AU91" s="14">
        <f>ROUND(AU90+AT91-AS91,2)</f>
      </c>
      <c r="AV91" s="11">
        <f>SUMIF($C$4:$AU$4,"Payment",C91:AU91)</f>
      </c>
      <c r="AW91" s="11">
        <f>SUMIF($C$4:$AU$4,"Interest",C91:AU91)</f>
      </c>
      <c r="AX91" s="11">
        <f>ROUND(SUMIF($C$4:$AU$4,"Balance",C91:AU91),2)</f>
      </c>
      <c r="AY91">
        <f>MIN(E90+D91,C$3)</f>
      </c>
      <c r="AZ91">
        <f>MIN(H90+G91,F$3)</f>
      </c>
      <c r="BA91">
        <f>MIN(K90+J91,I$3)</f>
      </c>
      <c r="BB91">
        <f>MIN(N90+M91,L$3)</f>
      </c>
      <c r="BC91">
        <f>MIN(Q90+P91,O$3)</f>
      </c>
      <c r="BD91">
        <f>MIN(T90+S91,R$3)</f>
      </c>
      <c r="BE91">
        <f>MIN(W90+V91,U$3)</f>
      </c>
      <c r="BF91">
        <f>MIN(Z90+Y91,X$3)</f>
      </c>
      <c r="BG91">
        <f>MIN(AC90+AB91,AA$3)</f>
      </c>
      <c r="BH91">
        <f>MIN(AF90+AE91,AD$3)</f>
      </c>
      <c r="BI91">
        <f>MIN(AI90+AH91,AG$3)</f>
      </c>
      <c r="BJ91">
        <f>MIN(AL90+AK91,AJ$3)</f>
      </c>
      <c r="BK91">
        <f>MIN(AO90+AN91,AM$3)</f>
      </c>
      <c r="BL91">
        <f>MIN(AR90+AQ91,AP$3)</f>
      </c>
      <c r="BM91">
        <f>MIN(AU90+AT91,AS$3)</f>
      </c>
      <c r="BN91">
        <f>E90+D91-AY91</f>
      </c>
      <c r="BO91">
        <f>BN91+H90+G91-AZ91</f>
      </c>
      <c r="BP91">
        <f>BO91+K90+J91-BA91</f>
      </c>
      <c r="BQ91">
        <f>BP91+N90+M91-BB91</f>
      </c>
      <c r="BR91">
        <f>BQ91+Q90+P91-BC91</f>
      </c>
      <c r="BS91">
        <f>BR91+T90+S91-BD91</f>
      </c>
      <c r="BT91">
        <f>BS91+W90+V91-BE91</f>
      </c>
      <c r="BU91">
        <f>BT91+Z90+Y91-BF91</f>
      </c>
      <c r="BV91">
        <f>BU91+AC90+AB91-BG91</f>
      </c>
      <c r="BW91">
        <f>BV91+AF90+AE91-BH91</f>
      </c>
      <c r="BX91">
        <f>BW91+AI90+AH91-BI91</f>
      </c>
      <c r="BY91">
        <f>BX91+AL90+AK91-BJ91</f>
      </c>
      <c r="BZ91">
        <f>BY91+AO90+AN91-BK91</f>
      </c>
      <c r="CA91">
        <f>BZ91+AR90+AQ91-BL91</f>
      </c>
      <c r="CB91">
        <f>CA91+AU90+AT91-BM91</f>
      </c>
      <c r="CC91">
        <f>MAX(0,Plan!$B$6-SUM(AY91:BM91))</f>
      </c>
    </row>
    <row r="92" spans="1:81" x14ac:dyDescent="0.25">
      <c r="A92">
        <v>87</v>
      </c>
      <c r="B92" s="22">
        <f>EDATE(Plan!$B$5,A92-1)</f>
      </c>
      <c r="C92" s="14">
        <f>ROUND(AY92+MIN(E91+D92-AY92,$CC92),2)</f>
      </c>
      <c r="D92" s="14">
        <f>ROUND(ROUND(E91*100,0)*ROUND(D$3*100000,0)/1200000,0)/100</f>
      </c>
      <c r="E92" s="14">
        <f>ROUND(E91+D92-C92,2)</f>
      </c>
      <c r="F92" s="14">
        <f>ROUND(AZ92+MIN(H91+G92-AZ92,MAX(0,$CC92-BN92)),2)</f>
      </c>
      <c r="G92" s="14">
        <f>ROUND(ROUND(H91*100,0)*ROUND(G$3*100000,0)/1200000,0)/100</f>
      </c>
      <c r="H92" s="14">
        <f>ROUND(H91+G92-F92,2)</f>
      </c>
      <c r="I92" s="14">
        <f>ROUND(BA92+MIN(K91+J92-BA92,MAX(0,$CC92-BO92)),2)</f>
      </c>
      <c r="J92" s="14">
        <f>ROUND(ROUND(K91*100,0)*ROUND(J$3*100000,0)/1200000,0)/100</f>
      </c>
      <c r="K92" s="14">
        <f>ROUND(K91+J92-I92,2)</f>
      </c>
      <c r="L92" s="14">
        <f>ROUND(BB92+MIN(N91+M92-BB92,MAX(0,$CC92-BP92)),2)</f>
      </c>
      <c r="M92" s="14">
        <f>ROUND(ROUND(N91*100,0)*ROUND(M$3*100000,0)/1200000,0)/100</f>
      </c>
      <c r="N92" s="14">
        <f>ROUND(N91+M92-L92,2)</f>
      </c>
      <c r="O92" s="14">
        <f>ROUND(BC92+MIN(Q91+P92-BC92,MAX(0,$CC92-BQ92)),2)</f>
      </c>
      <c r="P92" s="14">
        <f>ROUND(ROUND(Q91*100,0)*ROUND(P$3*100000,0)/1200000,0)/100</f>
      </c>
      <c r="Q92" s="14">
        <f>ROUND(Q91+P92-O92,2)</f>
      </c>
      <c r="R92" s="14">
        <f>ROUND(BD92+MIN(T91+S92-BD92,MAX(0,$CC92-BR92)),2)</f>
      </c>
      <c r="S92" s="14">
        <f>ROUND(ROUND(T91*100,0)*ROUND(S$3*100000,0)/1200000,0)/100</f>
      </c>
      <c r="T92" s="14">
        <f>ROUND(T91+S92-R92,2)</f>
      </c>
      <c r="U92" s="14">
        <f>ROUND(BE92+MIN(W91+V92-BE92,MAX(0,$CC92-BS92)),2)</f>
      </c>
      <c r="V92" s="14">
        <f>ROUND(ROUND(W91*100,0)*ROUND(V$3*100000,0)/1200000,0)/100</f>
      </c>
      <c r="W92" s="14">
        <f>ROUND(W91+V92-U92,2)</f>
      </c>
      <c r="X92" s="14">
        <f>ROUND(BF92+MIN(Z91+Y92-BF92,MAX(0,$CC92-BT92)),2)</f>
      </c>
      <c r="Y92" s="14">
        <f>ROUND(ROUND(Z91*100,0)*ROUND(Y$3*100000,0)/1200000,0)/100</f>
      </c>
      <c r="Z92" s="14">
        <f>ROUND(Z91+Y92-X92,2)</f>
      </c>
      <c r="AA92" s="14">
        <f>ROUND(BG92+MIN(AC91+AB92-BG92,MAX(0,$CC92-BU92)),2)</f>
      </c>
      <c r="AB92" s="14">
        <f>ROUND(ROUND(AC91*100,0)*ROUND(AB$3*100000,0)/1200000,0)/100</f>
      </c>
      <c r="AC92" s="14">
        <f>ROUND(AC91+AB92-AA92,2)</f>
      </c>
      <c r="AD92" s="14">
        <f>ROUND(BH92+MIN(AF91+AE92-BH92,MAX(0,$CC92-BV92)),2)</f>
      </c>
      <c r="AE92" s="14">
        <f>ROUND(ROUND(AF91*100,0)*ROUND(AE$3*100000,0)/1200000,0)/100</f>
      </c>
      <c r="AF92" s="14">
        <f>ROUND(AF91+AE92-AD92,2)</f>
      </c>
      <c r="AG92" s="14">
        <f>ROUND(BI92+MIN(AI91+AH92-BI92,MAX(0,$CC92-BW92)),2)</f>
      </c>
      <c r="AH92" s="14">
        <f>ROUND(ROUND(AI91*100,0)*ROUND(AH$3*100000,0)/1200000,0)/100</f>
      </c>
      <c r="AI92" s="14">
        <f>ROUND(AI91+AH92-AG92,2)</f>
      </c>
      <c r="AJ92" s="14">
        <f>ROUND(BJ92+MIN(AL91+AK92-BJ92,MAX(0,$CC92-BX92)),2)</f>
      </c>
      <c r="AK92" s="14">
        <f>ROUND(ROUND(AL91*100,0)*ROUND(AK$3*100000,0)/1200000,0)/100</f>
      </c>
      <c r="AL92" s="14">
        <f>ROUND(AL91+AK92-AJ92,2)</f>
      </c>
      <c r="AM92" s="14">
        <f>ROUND(BK92+MIN(AO91+AN92-BK92,MAX(0,$CC92-BY92)),2)</f>
      </c>
      <c r="AN92" s="14">
        <f>ROUND(ROUND(AO91*100,0)*ROUND(AN$3*100000,0)/1200000,0)/100</f>
      </c>
      <c r="AO92" s="14">
        <f>ROUND(AO91+AN92-AM92,2)</f>
      </c>
      <c r="AP92" s="14">
        <f>ROUND(BL92+MIN(AR91+AQ92-BL92,MAX(0,$CC92-BZ92)),2)</f>
      </c>
      <c r="AQ92" s="14">
        <f>ROUND(ROUND(AR91*100,0)*ROUND(AQ$3*100000,0)/1200000,0)/100</f>
      </c>
      <c r="AR92" s="14">
        <f>ROUND(AR91+AQ92-AP92,2)</f>
      </c>
      <c r="AS92" s="14">
        <f>ROUND(BM92+MIN(AU91+AT92-BM92,MAX(0,$CC92-CA92)),2)</f>
      </c>
      <c r="AT92" s="14">
        <f>ROUND(ROUND(AU91*100,0)*ROUND(AT$3*100000,0)/1200000,0)/100</f>
      </c>
      <c r="AU92" s="14">
        <f>ROUND(AU91+AT92-AS92,2)</f>
      </c>
      <c r="AV92" s="11">
        <f>SUMIF($C$4:$AU$4,"Payment",C92:AU92)</f>
      </c>
      <c r="AW92" s="11">
        <f>SUMIF($C$4:$AU$4,"Interest",C92:AU92)</f>
      </c>
      <c r="AX92" s="11">
        <f>ROUND(SUMIF($C$4:$AU$4,"Balance",C92:AU92),2)</f>
      </c>
      <c r="AY92">
        <f>MIN(E91+D92,C$3)</f>
      </c>
      <c r="AZ92">
        <f>MIN(H91+G92,F$3)</f>
      </c>
      <c r="BA92">
        <f>MIN(K91+J92,I$3)</f>
      </c>
      <c r="BB92">
        <f>MIN(N91+M92,L$3)</f>
      </c>
      <c r="BC92">
        <f>MIN(Q91+P92,O$3)</f>
      </c>
      <c r="BD92">
        <f>MIN(T91+S92,R$3)</f>
      </c>
      <c r="BE92">
        <f>MIN(W91+V92,U$3)</f>
      </c>
      <c r="BF92">
        <f>MIN(Z91+Y92,X$3)</f>
      </c>
      <c r="BG92">
        <f>MIN(AC91+AB92,AA$3)</f>
      </c>
      <c r="BH92">
        <f>MIN(AF91+AE92,AD$3)</f>
      </c>
      <c r="BI92">
        <f>MIN(AI91+AH92,AG$3)</f>
      </c>
      <c r="BJ92">
        <f>MIN(AL91+AK92,AJ$3)</f>
      </c>
      <c r="BK92">
        <f>MIN(AO91+AN92,AM$3)</f>
      </c>
      <c r="BL92">
        <f>MIN(AR91+AQ92,AP$3)</f>
      </c>
      <c r="BM92">
        <f>MIN(AU91+AT92,AS$3)</f>
      </c>
      <c r="BN92">
        <f>E91+D92-AY92</f>
      </c>
      <c r="BO92">
        <f>BN92+H91+G92-AZ92</f>
      </c>
      <c r="BP92">
        <f>BO92+K91+J92-BA92</f>
      </c>
      <c r="BQ92">
        <f>BP92+N91+M92-BB92</f>
      </c>
      <c r="BR92">
        <f>BQ92+Q91+P92-BC92</f>
      </c>
      <c r="BS92">
        <f>BR92+T91+S92-BD92</f>
      </c>
      <c r="BT92">
        <f>BS92+W91+V92-BE92</f>
      </c>
      <c r="BU92">
        <f>BT92+Z91+Y92-BF92</f>
      </c>
      <c r="BV92">
        <f>BU92+AC91+AB92-BG92</f>
      </c>
      <c r="BW92">
        <f>BV92+AF91+AE92-BH92</f>
      </c>
      <c r="BX92">
        <f>BW92+AI91+AH92-BI92</f>
      </c>
      <c r="BY92">
        <f>BX92+AL91+AK92-BJ92</f>
      </c>
      <c r="BZ92">
        <f>BY92+AO91+AN92-BK92</f>
      </c>
      <c r="CA92">
        <f>BZ92+AR91+AQ92-BL92</f>
      </c>
      <c r="CB92">
        <f>CA92+AU91+AT92-BM92</f>
      </c>
      <c r="CC92">
        <f>MAX(0,Plan!$B$6-SUM(AY92:BM92))</f>
      </c>
    </row>
    <row r="93" spans="1:81" x14ac:dyDescent="0.25">
      <c r="A93">
        <v>88</v>
      </c>
      <c r="B93" s="22">
        <f>EDATE(Plan!$B$5,A93-1)</f>
      </c>
      <c r="C93" s="14">
        <f>ROUND(AY93+MIN(E92+D93-AY93,$CC93),2)</f>
      </c>
      <c r="D93" s="14">
        <f>ROUND(ROUND(E92*100,0)*ROUND(D$3*100000,0)/1200000,0)/100</f>
      </c>
      <c r="E93" s="14">
        <f>ROUND(E92+D93-C93,2)</f>
      </c>
      <c r="F93" s="14">
        <f>ROUND(AZ93+MIN(H92+G93-AZ93,MAX(0,$CC93-BN93)),2)</f>
      </c>
      <c r="G93" s="14">
        <f>ROUND(ROUND(H92*100,0)*ROUND(G$3*100000,0)/1200000,0)/100</f>
      </c>
      <c r="H93" s="14">
        <f>ROUND(H92+G93-F93,2)</f>
      </c>
      <c r="I93" s="14">
        <f>ROUND(BA93+MIN(K92+J93-BA93,MAX(0,$CC93-BO93)),2)</f>
      </c>
      <c r="J93" s="14">
        <f>ROUND(ROUND(K92*100,0)*ROUND(J$3*100000,0)/1200000,0)/100</f>
      </c>
      <c r="K93" s="14">
        <f>ROUND(K92+J93-I93,2)</f>
      </c>
      <c r="L93" s="14">
        <f>ROUND(BB93+MIN(N92+M93-BB93,MAX(0,$CC93-BP93)),2)</f>
      </c>
      <c r="M93" s="14">
        <f>ROUND(ROUND(N92*100,0)*ROUND(M$3*100000,0)/1200000,0)/100</f>
      </c>
      <c r="N93" s="14">
        <f>ROUND(N92+M93-L93,2)</f>
      </c>
      <c r="O93" s="14">
        <f>ROUND(BC93+MIN(Q92+P93-BC93,MAX(0,$CC93-BQ93)),2)</f>
      </c>
      <c r="P93" s="14">
        <f>ROUND(ROUND(Q92*100,0)*ROUND(P$3*100000,0)/1200000,0)/100</f>
      </c>
      <c r="Q93" s="14">
        <f>ROUND(Q92+P93-O93,2)</f>
      </c>
      <c r="R93" s="14">
        <f>ROUND(BD93+MIN(T92+S93-BD93,MAX(0,$CC93-BR93)),2)</f>
      </c>
      <c r="S93" s="14">
        <f>ROUND(ROUND(T92*100,0)*ROUND(S$3*100000,0)/1200000,0)/100</f>
      </c>
      <c r="T93" s="14">
        <f>ROUND(T92+S93-R93,2)</f>
      </c>
      <c r="U93" s="14">
        <f>ROUND(BE93+MIN(W92+V93-BE93,MAX(0,$CC93-BS93)),2)</f>
      </c>
      <c r="V93" s="14">
        <f>ROUND(ROUND(W92*100,0)*ROUND(V$3*100000,0)/1200000,0)/100</f>
      </c>
      <c r="W93" s="14">
        <f>ROUND(W92+V93-U93,2)</f>
      </c>
      <c r="X93" s="14">
        <f>ROUND(BF93+MIN(Z92+Y93-BF93,MAX(0,$CC93-BT93)),2)</f>
      </c>
      <c r="Y93" s="14">
        <f>ROUND(ROUND(Z92*100,0)*ROUND(Y$3*100000,0)/1200000,0)/100</f>
      </c>
      <c r="Z93" s="14">
        <f>ROUND(Z92+Y93-X93,2)</f>
      </c>
      <c r="AA93" s="14">
        <f>ROUND(BG93+MIN(AC92+AB93-BG93,MAX(0,$CC93-BU93)),2)</f>
      </c>
      <c r="AB93" s="14">
        <f>ROUND(ROUND(AC92*100,0)*ROUND(AB$3*100000,0)/1200000,0)/100</f>
      </c>
      <c r="AC93" s="14">
        <f>ROUND(AC92+AB93-AA93,2)</f>
      </c>
      <c r="AD93" s="14">
        <f>ROUND(BH93+MIN(AF92+AE93-BH93,MAX(0,$CC93-BV93)),2)</f>
      </c>
      <c r="AE93" s="14">
        <f>ROUND(ROUND(AF92*100,0)*ROUND(AE$3*100000,0)/1200000,0)/100</f>
      </c>
      <c r="AF93" s="14">
        <f>ROUND(AF92+AE93-AD93,2)</f>
      </c>
      <c r="AG93" s="14">
        <f>ROUND(BI93+MIN(AI92+AH93-BI93,MAX(0,$CC93-BW93)),2)</f>
      </c>
      <c r="AH93" s="14">
        <f>ROUND(ROUND(AI92*100,0)*ROUND(AH$3*100000,0)/1200000,0)/100</f>
      </c>
      <c r="AI93" s="14">
        <f>ROUND(AI92+AH93-AG93,2)</f>
      </c>
      <c r="AJ93" s="14">
        <f>ROUND(BJ93+MIN(AL92+AK93-BJ93,MAX(0,$CC93-BX93)),2)</f>
      </c>
      <c r="AK93" s="14">
        <f>ROUND(ROUND(AL92*100,0)*ROUND(AK$3*100000,0)/1200000,0)/100</f>
      </c>
      <c r="AL93" s="14">
        <f>ROUND(AL92+AK93-AJ93,2)</f>
      </c>
      <c r="AM93" s="14">
        <f>ROUND(BK93+MIN(AO92+AN93-BK93,MAX(0,$CC93-BY93)),2)</f>
      </c>
      <c r="AN93" s="14">
        <f>ROUND(ROUND(AO92*100,0)*ROUND(AN$3*100000,0)/1200000,0)/100</f>
      </c>
      <c r="AO93" s="14">
        <f>ROUND(AO92+AN93-AM93,2)</f>
      </c>
      <c r="AP93" s="14">
        <f>ROUND(BL93+MIN(AR92+AQ93-BL93,MAX(0,$CC93-BZ93)),2)</f>
      </c>
      <c r="AQ93" s="14">
        <f>ROUND(ROUND(AR92*100,0)*ROUND(AQ$3*100000,0)/1200000,0)/100</f>
      </c>
      <c r="AR93" s="14">
        <f>ROUND(AR92+AQ93-AP93,2)</f>
      </c>
      <c r="AS93" s="14">
        <f>ROUND(BM93+MIN(AU92+AT93-BM93,MAX(0,$CC93-CA93)),2)</f>
      </c>
      <c r="AT93" s="14">
        <f>ROUND(ROUND(AU92*100,0)*ROUND(AT$3*100000,0)/1200000,0)/100</f>
      </c>
      <c r="AU93" s="14">
        <f>ROUND(AU92+AT93-AS93,2)</f>
      </c>
      <c r="AV93" s="11">
        <f>SUMIF($C$4:$AU$4,"Payment",C93:AU93)</f>
      </c>
      <c r="AW93" s="11">
        <f>SUMIF($C$4:$AU$4,"Interest",C93:AU93)</f>
      </c>
      <c r="AX93" s="11">
        <f>ROUND(SUMIF($C$4:$AU$4,"Balance",C93:AU93),2)</f>
      </c>
      <c r="AY93">
        <f>MIN(E92+D93,C$3)</f>
      </c>
      <c r="AZ93">
        <f>MIN(H92+G93,F$3)</f>
      </c>
      <c r="BA93">
        <f>MIN(K92+J93,I$3)</f>
      </c>
      <c r="BB93">
        <f>MIN(N92+M93,L$3)</f>
      </c>
      <c r="BC93">
        <f>MIN(Q92+P93,O$3)</f>
      </c>
      <c r="BD93">
        <f>MIN(T92+S93,R$3)</f>
      </c>
      <c r="BE93">
        <f>MIN(W92+V93,U$3)</f>
      </c>
      <c r="BF93">
        <f>MIN(Z92+Y93,X$3)</f>
      </c>
      <c r="BG93">
        <f>MIN(AC92+AB93,AA$3)</f>
      </c>
      <c r="BH93">
        <f>MIN(AF92+AE93,AD$3)</f>
      </c>
      <c r="BI93">
        <f>MIN(AI92+AH93,AG$3)</f>
      </c>
      <c r="BJ93">
        <f>MIN(AL92+AK93,AJ$3)</f>
      </c>
      <c r="BK93">
        <f>MIN(AO92+AN93,AM$3)</f>
      </c>
      <c r="BL93">
        <f>MIN(AR92+AQ93,AP$3)</f>
      </c>
      <c r="BM93">
        <f>MIN(AU92+AT93,AS$3)</f>
      </c>
      <c r="BN93">
        <f>E92+D93-AY93</f>
      </c>
      <c r="BO93">
        <f>BN93+H92+G93-AZ93</f>
      </c>
      <c r="BP93">
        <f>BO93+K92+J93-BA93</f>
      </c>
      <c r="BQ93">
        <f>BP93+N92+M93-BB93</f>
      </c>
      <c r="BR93">
        <f>BQ93+Q92+P93-BC93</f>
      </c>
      <c r="BS93">
        <f>BR93+T92+S93-BD93</f>
      </c>
      <c r="BT93">
        <f>BS93+W92+V93-BE93</f>
      </c>
      <c r="BU93">
        <f>BT93+Z92+Y93-BF93</f>
      </c>
      <c r="BV93">
        <f>BU93+AC92+AB93-BG93</f>
      </c>
      <c r="BW93">
        <f>BV93+AF92+AE93-BH93</f>
      </c>
      <c r="BX93">
        <f>BW93+AI92+AH93-BI93</f>
      </c>
      <c r="BY93">
        <f>BX93+AL92+AK93-BJ93</f>
      </c>
      <c r="BZ93">
        <f>BY93+AO92+AN93-BK93</f>
      </c>
      <c r="CA93">
        <f>BZ93+AR92+AQ93-BL93</f>
      </c>
      <c r="CB93">
        <f>CA93+AU92+AT93-BM93</f>
      </c>
      <c r="CC93">
        <f>MAX(0,Plan!$B$6-SUM(AY93:BM93))</f>
      </c>
    </row>
    <row r="94" spans="1:81" x14ac:dyDescent="0.25">
      <c r="A94">
        <v>89</v>
      </c>
      <c r="B94" s="22">
        <f>EDATE(Plan!$B$5,A94-1)</f>
      </c>
      <c r="C94" s="14">
        <f>ROUND(AY94+MIN(E93+D94-AY94,$CC94),2)</f>
      </c>
      <c r="D94" s="14">
        <f>ROUND(ROUND(E93*100,0)*ROUND(D$3*100000,0)/1200000,0)/100</f>
      </c>
      <c r="E94" s="14">
        <f>ROUND(E93+D94-C94,2)</f>
      </c>
      <c r="F94" s="14">
        <f>ROUND(AZ94+MIN(H93+G94-AZ94,MAX(0,$CC94-BN94)),2)</f>
      </c>
      <c r="G94" s="14">
        <f>ROUND(ROUND(H93*100,0)*ROUND(G$3*100000,0)/1200000,0)/100</f>
      </c>
      <c r="H94" s="14">
        <f>ROUND(H93+G94-F94,2)</f>
      </c>
      <c r="I94" s="14">
        <f>ROUND(BA94+MIN(K93+J94-BA94,MAX(0,$CC94-BO94)),2)</f>
      </c>
      <c r="J94" s="14">
        <f>ROUND(ROUND(K93*100,0)*ROUND(J$3*100000,0)/1200000,0)/100</f>
      </c>
      <c r="K94" s="14">
        <f>ROUND(K93+J94-I94,2)</f>
      </c>
      <c r="L94" s="14">
        <f>ROUND(BB94+MIN(N93+M94-BB94,MAX(0,$CC94-BP94)),2)</f>
      </c>
      <c r="M94" s="14">
        <f>ROUND(ROUND(N93*100,0)*ROUND(M$3*100000,0)/1200000,0)/100</f>
      </c>
      <c r="N94" s="14">
        <f>ROUND(N93+M94-L94,2)</f>
      </c>
      <c r="O94" s="14">
        <f>ROUND(BC94+MIN(Q93+P94-BC94,MAX(0,$CC94-BQ94)),2)</f>
      </c>
      <c r="P94" s="14">
        <f>ROUND(ROUND(Q93*100,0)*ROUND(P$3*100000,0)/1200000,0)/100</f>
      </c>
      <c r="Q94" s="14">
        <f>ROUND(Q93+P94-O94,2)</f>
      </c>
      <c r="R94" s="14">
        <f>ROUND(BD94+MIN(T93+S94-BD94,MAX(0,$CC94-BR94)),2)</f>
      </c>
      <c r="S94" s="14">
        <f>ROUND(ROUND(T93*100,0)*ROUND(S$3*100000,0)/1200000,0)/100</f>
      </c>
      <c r="T94" s="14">
        <f>ROUND(T93+S94-R94,2)</f>
      </c>
      <c r="U94" s="14">
        <f>ROUND(BE94+MIN(W93+V94-BE94,MAX(0,$CC94-BS94)),2)</f>
      </c>
      <c r="V94" s="14">
        <f>ROUND(ROUND(W93*100,0)*ROUND(V$3*100000,0)/1200000,0)/100</f>
      </c>
      <c r="W94" s="14">
        <f>ROUND(W93+V94-U94,2)</f>
      </c>
      <c r="X94" s="14">
        <f>ROUND(BF94+MIN(Z93+Y94-BF94,MAX(0,$CC94-BT94)),2)</f>
      </c>
      <c r="Y94" s="14">
        <f>ROUND(ROUND(Z93*100,0)*ROUND(Y$3*100000,0)/1200000,0)/100</f>
      </c>
      <c r="Z94" s="14">
        <f>ROUND(Z93+Y94-X94,2)</f>
      </c>
      <c r="AA94" s="14">
        <f>ROUND(BG94+MIN(AC93+AB94-BG94,MAX(0,$CC94-BU94)),2)</f>
      </c>
      <c r="AB94" s="14">
        <f>ROUND(ROUND(AC93*100,0)*ROUND(AB$3*100000,0)/1200000,0)/100</f>
      </c>
      <c r="AC94" s="14">
        <f>ROUND(AC93+AB94-AA94,2)</f>
      </c>
      <c r="AD94" s="14">
        <f>ROUND(BH94+MIN(AF93+AE94-BH94,MAX(0,$CC94-BV94)),2)</f>
      </c>
      <c r="AE94" s="14">
        <f>ROUND(ROUND(AF93*100,0)*ROUND(AE$3*100000,0)/1200000,0)/100</f>
      </c>
      <c r="AF94" s="14">
        <f>ROUND(AF93+AE94-AD94,2)</f>
      </c>
      <c r="AG94" s="14">
        <f>ROUND(BI94+MIN(AI93+AH94-BI94,MAX(0,$CC94-BW94)),2)</f>
      </c>
      <c r="AH94" s="14">
        <f>ROUND(ROUND(AI93*100,0)*ROUND(AH$3*100000,0)/1200000,0)/100</f>
      </c>
      <c r="AI94" s="14">
        <f>ROUND(AI93+AH94-AG94,2)</f>
      </c>
      <c r="AJ94" s="14">
        <f>ROUND(BJ94+MIN(AL93+AK94-BJ94,MAX(0,$CC94-BX94)),2)</f>
      </c>
      <c r="AK94" s="14">
        <f>ROUND(ROUND(AL93*100,0)*ROUND(AK$3*100000,0)/1200000,0)/100</f>
      </c>
      <c r="AL94" s="14">
        <f>ROUND(AL93+AK94-AJ94,2)</f>
      </c>
      <c r="AM94" s="14">
        <f>ROUND(BK94+MIN(AO93+AN94-BK94,MAX(0,$CC94-BY94)),2)</f>
      </c>
      <c r="AN94" s="14">
        <f>ROUND(ROUND(AO93*100,0)*ROUND(AN$3*100000,0)/1200000,0)/100</f>
      </c>
      <c r="AO94" s="14">
        <f>ROUND(AO93+AN94-AM94,2)</f>
      </c>
      <c r="AP94" s="14">
        <f>ROUND(BL94+MIN(AR93+AQ94-BL94,MAX(0,$CC94-BZ94)),2)</f>
      </c>
      <c r="AQ94" s="14">
        <f>ROUND(ROUND(AR93*100,0)*ROUND(AQ$3*100000,0)/1200000,0)/100</f>
      </c>
      <c r="AR94" s="14">
        <f>ROUND(AR93+AQ94-AP94,2)</f>
      </c>
      <c r="AS94" s="14">
        <f>ROUND(BM94+MIN(AU93+AT94-BM94,MAX(0,$CC94-CA94)),2)</f>
      </c>
      <c r="AT94" s="14">
        <f>ROUND(ROUND(AU93*100,0)*ROUND(AT$3*100000,0)/1200000,0)/100</f>
      </c>
      <c r="AU94" s="14">
        <f>ROUND(AU93+AT94-AS94,2)</f>
      </c>
      <c r="AV94" s="11">
        <f>SUMIF($C$4:$AU$4,"Payment",C94:AU94)</f>
      </c>
      <c r="AW94" s="11">
        <f>SUMIF($C$4:$AU$4,"Interest",C94:AU94)</f>
      </c>
      <c r="AX94" s="11">
        <f>ROUND(SUMIF($C$4:$AU$4,"Balance",C94:AU94),2)</f>
      </c>
      <c r="AY94">
        <f>MIN(E93+D94,C$3)</f>
      </c>
      <c r="AZ94">
        <f>MIN(H93+G94,F$3)</f>
      </c>
      <c r="BA94">
        <f>MIN(K93+J94,I$3)</f>
      </c>
      <c r="BB94">
        <f>MIN(N93+M94,L$3)</f>
      </c>
      <c r="BC94">
        <f>MIN(Q93+P94,O$3)</f>
      </c>
      <c r="BD94">
        <f>MIN(T93+S94,R$3)</f>
      </c>
      <c r="BE94">
        <f>MIN(W93+V94,U$3)</f>
      </c>
      <c r="BF94">
        <f>MIN(Z93+Y94,X$3)</f>
      </c>
      <c r="BG94">
        <f>MIN(AC93+AB94,AA$3)</f>
      </c>
      <c r="BH94">
        <f>MIN(AF93+AE94,AD$3)</f>
      </c>
      <c r="BI94">
        <f>MIN(AI93+AH94,AG$3)</f>
      </c>
      <c r="BJ94">
        <f>MIN(AL93+AK94,AJ$3)</f>
      </c>
      <c r="BK94">
        <f>MIN(AO93+AN94,AM$3)</f>
      </c>
      <c r="BL94">
        <f>MIN(AR93+AQ94,AP$3)</f>
      </c>
      <c r="BM94">
        <f>MIN(AU93+AT94,AS$3)</f>
      </c>
      <c r="BN94">
        <f>E93+D94-AY94</f>
      </c>
      <c r="BO94">
        <f>BN94+H93+G94-AZ94</f>
      </c>
      <c r="BP94">
        <f>BO94+K93+J94-BA94</f>
      </c>
      <c r="BQ94">
        <f>BP94+N93+M94-BB94</f>
      </c>
      <c r="BR94">
        <f>BQ94+Q93+P94-BC94</f>
      </c>
      <c r="BS94">
        <f>BR94+T93+S94-BD94</f>
      </c>
      <c r="BT94">
        <f>BS94+W93+V94-BE94</f>
      </c>
      <c r="BU94">
        <f>BT94+Z93+Y94-BF94</f>
      </c>
      <c r="BV94">
        <f>BU94+AC93+AB94-BG94</f>
      </c>
      <c r="BW94">
        <f>BV94+AF93+AE94-BH94</f>
      </c>
      <c r="BX94">
        <f>BW94+AI93+AH94-BI94</f>
      </c>
      <c r="BY94">
        <f>BX94+AL93+AK94-BJ94</f>
      </c>
      <c r="BZ94">
        <f>BY94+AO93+AN94-BK94</f>
      </c>
      <c r="CA94">
        <f>BZ94+AR93+AQ94-BL94</f>
      </c>
      <c r="CB94">
        <f>CA94+AU93+AT94-BM94</f>
      </c>
      <c r="CC94">
        <f>MAX(0,Plan!$B$6-SUM(AY94:BM94))</f>
      </c>
    </row>
    <row r="95" spans="1:81" x14ac:dyDescent="0.25">
      <c r="A95">
        <v>90</v>
      </c>
      <c r="B95" s="22">
        <f>EDATE(Plan!$B$5,A95-1)</f>
      </c>
      <c r="C95" s="14">
        <f>ROUND(AY95+MIN(E94+D95-AY95,$CC95),2)</f>
      </c>
      <c r="D95" s="14">
        <f>ROUND(ROUND(E94*100,0)*ROUND(D$3*100000,0)/1200000,0)/100</f>
      </c>
      <c r="E95" s="14">
        <f>ROUND(E94+D95-C95,2)</f>
      </c>
      <c r="F95" s="14">
        <f>ROUND(AZ95+MIN(H94+G95-AZ95,MAX(0,$CC95-BN95)),2)</f>
      </c>
      <c r="G95" s="14">
        <f>ROUND(ROUND(H94*100,0)*ROUND(G$3*100000,0)/1200000,0)/100</f>
      </c>
      <c r="H95" s="14">
        <f>ROUND(H94+G95-F95,2)</f>
      </c>
      <c r="I95" s="14">
        <f>ROUND(BA95+MIN(K94+J95-BA95,MAX(0,$CC95-BO95)),2)</f>
      </c>
      <c r="J95" s="14">
        <f>ROUND(ROUND(K94*100,0)*ROUND(J$3*100000,0)/1200000,0)/100</f>
      </c>
      <c r="K95" s="14">
        <f>ROUND(K94+J95-I95,2)</f>
      </c>
      <c r="L95" s="14">
        <f>ROUND(BB95+MIN(N94+M95-BB95,MAX(0,$CC95-BP95)),2)</f>
      </c>
      <c r="M95" s="14">
        <f>ROUND(ROUND(N94*100,0)*ROUND(M$3*100000,0)/1200000,0)/100</f>
      </c>
      <c r="N95" s="14">
        <f>ROUND(N94+M95-L95,2)</f>
      </c>
      <c r="O95" s="14">
        <f>ROUND(BC95+MIN(Q94+P95-BC95,MAX(0,$CC95-BQ95)),2)</f>
      </c>
      <c r="P95" s="14">
        <f>ROUND(ROUND(Q94*100,0)*ROUND(P$3*100000,0)/1200000,0)/100</f>
      </c>
      <c r="Q95" s="14">
        <f>ROUND(Q94+P95-O95,2)</f>
      </c>
      <c r="R95" s="14">
        <f>ROUND(BD95+MIN(T94+S95-BD95,MAX(0,$CC95-BR95)),2)</f>
      </c>
      <c r="S95" s="14">
        <f>ROUND(ROUND(T94*100,0)*ROUND(S$3*100000,0)/1200000,0)/100</f>
      </c>
      <c r="T95" s="14">
        <f>ROUND(T94+S95-R95,2)</f>
      </c>
      <c r="U95" s="14">
        <f>ROUND(BE95+MIN(W94+V95-BE95,MAX(0,$CC95-BS95)),2)</f>
      </c>
      <c r="V95" s="14">
        <f>ROUND(ROUND(W94*100,0)*ROUND(V$3*100000,0)/1200000,0)/100</f>
      </c>
      <c r="W95" s="14">
        <f>ROUND(W94+V95-U95,2)</f>
      </c>
      <c r="X95" s="14">
        <f>ROUND(BF95+MIN(Z94+Y95-BF95,MAX(0,$CC95-BT95)),2)</f>
      </c>
      <c r="Y95" s="14">
        <f>ROUND(ROUND(Z94*100,0)*ROUND(Y$3*100000,0)/1200000,0)/100</f>
      </c>
      <c r="Z95" s="14">
        <f>ROUND(Z94+Y95-X95,2)</f>
      </c>
      <c r="AA95" s="14">
        <f>ROUND(BG95+MIN(AC94+AB95-BG95,MAX(0,$CC95-BU95)),2)</f>
      </c>
      <c r="AB95" s="14">
        <f>ROUND(ROUND(AC94*100,0)*ROUND(AB$3*100000,0)/1200000,0)/100</f>
      </c>
      <c r="AC95" s="14">
        <f>ROUND(AC94+AB95-AA95,2)</f>
      </c>
      <c r="AD95" s="14">
        <f>ROUND(BH95+MIN(AF94+AE95-BH95,MAX(0,$CC95-BV95)),2)</f>
      </c>
      <c r="AE95" s="14">
        <f>ROUND(ROUND(AF94*100,0)*ROUND(AE$3*100000,0)/1200000,0)/100</f>
      </c>
      <c r="AF95" s="14">
        <f>ROUND(AF94+AE95-AD95,2)</f>
      </c>
      <c r="AG95" s="14">
        <f>ROUND(BI95+MIN(AI94+AH95-BI95,MAX(0,$CC95-BW95)),2)</f>
      </c>
      <c r="AH95" s="14">
        <f>ROUND(ROUND(AI94*100,0)*ROUND(AH$3*100000,0)/1200000,0)/100</f>
      </c>
      <c r="AI95" s="14">
        <f>ROUND(AI94+AH95-AG95,2)</f>
      </c>
      <c r="AJ95" s="14">
        <f>ROUND(BJ95+MIN(AL94+AK95-BJ95,MAX(0,$CC95-BX95)),2)</f>
      </c>
      <c r="AK95" s="14">
        <f>ROUND(ROUND(AL94*100,0)*ROUND(AK$3*100000,0)/1200000,0)/100</f>
      </c>
      <c r="AL95" s="14">
        <f>ROUND(AL94+AK95-AJ95,2)</f>
      </c>
      <c r="AM95" s="14">
        <f>ROUND(BK95+MIN(AO94+AN95-BK95,MAX(0,$CC95-BY95)),2)</f>
      </c>
      <c r="AN95" s="14">
        <f>ROUND(ROUND(AO94*100,0)*ROUND(AN$3*100000,0)/1200000,0)/100</f>
      </c>
      <c r="AO95" s="14">
        <f>ROUND(AO94+AN95-AM95,2)</f>
      </c>
      <c r="AP95" s="14">
        <f>ROUND(BL95+MIN(AR94+AQ95-BL95,MAX(0,$CC95-BZ95)),2)</f>
      </c>
      <c r="AQ95" s="14">
        <f>ROUND(ROUND(AR94*100,0)*ROUND(AQ$3*100000,0)/1200000,0)/100</f>
      </c>
      <c r="AR95" s="14">
        <f>ROUND(AR94+AQ95-AP95,2)</f>
      </c>
      <c r="AS95" s="14">
        <f>ROUND(BM95+MIN(AU94+AT95-BM95,MAX(0,$CC95-CA95)),2)</f>
      </c>
      <c r="AT95" s="14">
        <f>ROUND(ROUND(AU94*100,0)*ROUND(AT$3*100000,0)/1200000,0)/100</f>
      </c>
      <c r="AU95" s="14">
        <f>ROUND(AU94+AT95-AS95,2)</f>
      </c>
      <c r="AV95" s="11">
        <f>SUMIF($C$4:$AU$4,"Payment",C95:AU95)</f>
      </c>
      <c r="AW95" s="11">
        <f>SUMIF($C$4:$AU$4,"Interest",C95:AU95)</f>
      </c>
      <c r="AX95" s="11">
        <f>ROUND(SUMIF($C$4:$AU$4,"Balance",C95:AU95),2)</f>
      </c>
      <c r="AY95">
        <f>MIN(E94+D95,C$3)</f>
      </c>
      <c r="AZ95">
        <f>MIN(H94+G95,F$3)</f>
      </c>
      <c r="BA95">
        <f>MIN(K94+J95,I$3)</f>
      </c>
      <c r="BB95">
        <f>MIN(N94+M95,L$3)</f>
      </c>
      <c r="BC95">
        <f>MIN(Q94+P95,O$3)</f>
      </c>
      <c r="BD95">
        <f>MIN(T94+S95,R$3)</f>
      </c>
      <c r="BE95">
        <f>MIN(W94+V95,U$3)</f>
      </c>
      <c r="BF95">
        <f>MIN(Z94+Y95,X$3)</f>
      </c>
      <c r="BG95">
        <f>MIN(AC94+AB95,AA$3)</f>
      </c>
      <c r="BH95">
        <f>MIN(AF94+AE95,AD$3)</f>
      </c>
      <c r="BI95">
        <f>MIN(AI94+AH95,AG$3)</f>
      </c>
      <c r="BJ95">
        <f>MIN(AL94+AK95,AJ$3)</f>
      </c>
      <c r="BK95">
        <f>MIN(AO94+AN95,AM$3)</f>
      </c>
      <c r="BL95">
        <f>MIN(AR94+AQ95,AP$3)</f>
      </c>
      <c r="BM95">
        <f>MIN(AU94+AT95,AS$3)</f>
      </c>
      <c r="BN95">
        <f>E94+D95-AY95</f>
      </c>
      <c r="BO95">
        <f>BN95+H94+G95-AZ95</f>
      </c>
      <c r="BP95">
        <f>BO95+K94+J95-BA95</f>
      </c>
      <c r="BQ95">
        <f>BP95+N94+M95-BB95</f>
      </c>
      <c r="BR95">
        <f>BQ95+Q94+P95-BC95</f>
      </c>
      <c r="BS95">
        <f>BR95+T94+S95-BD95</f>
      </c>
      <c r="BT95">
        <f>BS95+W94+V95-BE95</f>
      </c>
      <c r="BU95">
        <f>BT95+Z94+Y95-BF95</f>
      </c>
      <c r="BV95">
        <f>BU95+AC94+AB95-BG95</f>
      </c>
      <c r="BW95">
        <f>BV95+AF94+AE95-BH95</f>
      </c>
      <c r="BX95">
        <f>BW95+AI94+AH95-BI95</f>
      </c>
      <c r="BY95">
        <f>BX95+AL94+AK95-BJ95</f>
      </c>
      <c r="BZ95">
        <f>BY95+AO94+AN95-BK95</f>
      </c>
      <c r="CA95">
        <f>BZ95+AR94+AQ95-BL95</f>
      </c>
      <c r="CB95">
        <f>CA95+AU94+AT95-BM95</f>
      </c>
      <c r="CC95">
        <f>MAX(0,Plan!$B$6-SUM(AY95:BM95))</f>
      </c>
    </row>
    <row r="96" spans="1:81" x14ac:dyDescent="0.25">
      <c r="A96">
        <v>91</v>
      </c>
      <c r="B96" s="22">
        <f>EDATE(Plan!$B$5,A96-1)</f>
      </c>
      <c r="C96" s="14">
        <f>ROUND(AY96+MIN(E95+D96-AY96,$CC96),2)</f>
      </c>
      <c r="D96" s="14">
        <f>ROUND(ROUND(E95*100,0)*ROUND(D$3*100000,0)/1200000,0)/100</f>
      </c>
      <c r="E96" s="14">
        <f>ROUND(E95+D96-C96,2)</f>
      </c>
      <c r="F96" s="14">
        <f>ROUND(AZ96+MIN(H95+G96-AZ96,MAX(0,$CC96-BN96)),2)</f>
      </c>
      <c r="G96" s="14">
        <f>ROUND(ROUND(H95*100,0)*ROUND(G$3*100000,0)/1200000,0)/100</f>
      </c>
      <c r="H96" s="14">
        <f>ROUND(H95+G96-F96,2)</f>
      </c>
      <c r="I96" s="14">
        <f>ROUND(BA96+MIN(K95+J96-BA96,MAX(0,$CC96-BO96)),2)</f>
      </c>
      <c r="J96" s="14">
        <f>ROUND(ROUND(K95*100,0)*ROUND(J$3*100000,0)/1200000,0)/100</f>
      </c>
      <c r="K96" s="14">
        <f>ROUND(K95+J96-I96,2)</f>
      </c>
      <c r="L96" s="14">
        <f>ROUND(BB96+MIN(N95+M96-BB96,MAX(0,$CC96-BP96)),2)</f>
      </c>
      <c r="M96" s="14">
        <f>ROUND(ROUND(N95*100,0)*ROUND(M$3*100000,0)/1200000,0)/100</f>
      </c>
      <c r="N96" s="14">
        <f>ROUND(N95+M96-L96,2)</f>
      </c>
      <c r="O96" s="14">
        <f>ROUND(BC96+MIN(Q95+P96-BC96,MAX(0,$CC96-BQ96)),2)</f>
      </c>
      <c r="P96" s="14">
        <f>ROUND(ROUND(Q95*100,0)*ROUND(P$3*100000,0)/1200000,0)/100</f>
      </c>
      <c r="Q96" s="14">
        <f>ROUND(Q95+P96-O96,2)</f>
      </c>
      <c r="R96" s="14">
        <f>ROUND(BD96+MIN(T95+S96-BD96,MAX(0,$CC96-BR96)),2)</f>
      </c>
      <c r="S96" s="14">
        <f>ROUND(ROUND(T95*100,0)*ROUND(S$3*100000,0)/1200000,0)/100</f>
      </c>
      <c r="T96" s="14">
        <f>ROUND(T95+S96-R96,2)</f>
      </c>
      <c r="U96" s="14">
        <f>ROUND(BE96+MIN(W95+V96-BE96,MAX(0,$CC96-BS96)),2)</f>
      </c>
      <c r="V96" s="14">
        <f>ROUND(ROUND(W95*100,0)*ROUND(V$3*100000,0)/1200000,0)/100</f>
      </c>
      <c r="W96" s="14">
        <f>ROUND(W95+V96-U96,2)</f>
      </c>
      <c r="X96" s="14">
        <f>ROUND(BF96+MIN(Z95+Y96-BF96,MAX(0,$CC96-BT96)),2)</f>
      </c>
      <c r="Y96" s="14">
        <f>ROUND(ROUND(Z95*100,0)*ROUND(Y$3*100000,0)/1200000,0)/100</f>
      </c>
      <c r="Z96" s="14">
        <f>ROUND(Z95+Y96-X96,2)</f>
      </c>
      <c r="AA96" s="14">
        <f>ROUND(BG96+MIN(AC95+AB96-BG96,MAX(0,$CC96-BU96)),2)</f>
      </c>
      <c r="AB96" s="14">
        <f>ROUND(ROUND(AC95*100,0)*ROUND(AB$3*100000,0)/1200000,0)/100</f>
      </c>
      <c r="AC96" s="14">
        <f>ROUND(AC95+AB96-AA96,2)</f>
      </c>
      <c r="AD96" s="14">
        <f>ROUND(BH96+MIN(AF95+AE96-BH96,MAX(0,$CC96-BV96)),2)</f>
      </c>
      <c r="AE96" s="14">
        <f>ROUND(ROUND(AF95*100,0)*ROUND(AE$3*100000,0)/1200000,0)/100</f>
      </c>
      <c r="AF96" s="14">
        <f>ROUND(AF95+AE96-AD96,2)</f>
      </c>
      <c r="AG96" s="14">
        <f>ROUND(BI96+MIN(AI95+AH96-BI96,MAX(0,$CC96-BW96)),2)</f>
      </c>
      <c r="AH96" s="14">
        <f>ROUND(ROUND(AI95*100,0)*ROUND(AH$3*100000,0)/1200000,0)/100</f>
      </c>
      <c r="AI96" s="14">
        <f>ROUND(AI95+AH96-AG96,2)</f>
      </c>
      <c r="AJ96" s="14">
        <f>ROUND(BJ96+MIN(AL95+AK96-BJ96,MAX(0,$CC96-BX96)),2)</f>
      </c>
      <c r="AK96" s="14">
        <f>ROUND(ROUND(AL95*100,0)*ROUND(AK$3*100000,0)/1200000,0)/100</f>
      </c>
      <c r="AL96" s="14">
        <f>ROUND(AL95+AK96-AJ96,2)</f>
      </c>
      <c r="AM96" s="14">
        <f>ROUND(BK96+MIN(AO95+AN96-BK96,MAX(0,$CC96-BY96)),2)</f>
      </c>
      <c r="AN96" s="14">
        <f>ROUND(ROUND(AO95*100,0)*ROUND(AN$3*100000,0)/1200000,0)/100</f>
      </c>
      <c r="AO96" s="14">
        <f>ROUND(AO95+AN96-AM96,2)</f>
      </c>
      <c r="AP96" s="14">
        <f>ROUND(BL96+MIN(AR95+AQ96-BL96,MAX(0,$CC96-BZ96)),2)</f>
      </c>
      <c r="AQ96" s="14">
        <f>ROUND(ROUND(AR95*100,0)*ROUND(AQ$3*100000,0)/1200000,0)/100</f>
      </c>
      <c r="AR96" s="14">
        <f>ROUND(AR95+AQ96-AP96,2)</f>
      </c>
      <c r="AS96" s="14">
        <f>ROUND(BM96+MIN(AU95+AT96-BM96,MAX(0,$CC96-CA96)),2)</f>
      </c>
      <c r="AT96" s="14">
        <f>ROUND(ROUND(AU95*100,0)*ROUND(AT$3*100000,0)/1200000,0)/100</f>
      </c>
      <c r="AU96" s="14">
        <f>ROUND(AU95+AT96-AS96,2)</f>
      </c>
      <c r="AV96" s="11">
        <f>SUMIF($C$4:$AU$4,"Payment",C96:AU96)</f>
      </c>
      <c r="AW96" s="11">
        <f>SUMIF($C$4:$AU$4,"Interest",C96:AU96)</f>
      </c>
      <c r="AX96" s="11">
        <f>ROUND(SUMIF($C$4:$AU$4,"Balance",C96:AU96),2)</f>
      </c>
      <c r="AY96">
        <f>MIN(E95+D96,C$3)</f>
      </c>
      <c r="AZ96">
        <f>MIN(H95+G96,F$3)</f>
      </c>
      <c r="BA96">
        <f>MIN(K95+J96,I$3)</f>
      </c>
      <c r="BB96">
        <f>MIN(N95+M96,L$3)</f>
      </c>
      <c r="BC96">
        <f>MIN(Q95+P96,O$3)</f>
      </c>
      <c r="BD96">
        <f>MIN(T95+S96,R$3)</f>
      </c>
      <c r="BE96">
        <f>MIN(W95+V96,U$3)</f>
      </c>
      <c r="BF96">
        <f>MIN(Z95+Y96,X$3)</f>
      </c>
      <c r="BG96">
        <f>MIN(AC95+AB96,AA$3)</f>
      </c>
      <c r="BH96">
        <f>MIN(AF95+AE96,AD$3)</f>
      </c>
      <c r="BI96">
        <f>MIN(AI95+AH96,AG$3)</f>
      </c>
      <c r="BJ96">
        <f>MIN(AL95+AK96,AJ$3)</f>
      </c>
      <c r="BK96">
        <f>MIN(AO95+AN96,AM$3)</f>
      </c>
      <c r="BL96">
        <f>MIN(AR95+AQ96,AP$3)</f>
      </c>
      <c r="BM96">
        <f>MIN(AU95+AT96,AS$3)</f>
      </c>
      <c r="BN96">
        <f>E95+D96-AY96</f>
      </c>
      <c r="BO96">
        <f>BN96+H95+G96-AZ96</f>
      </c>
      <c r="BP96">
        <f>BO96+K95+J96-BA96</f>
      </c>
      <c r="BQ96">
        <f>BP96+N95+M96-BB96</f>
      </c>
      <c r="BR96">
        <f>BQ96+Q95+P96-BC96</f>
      </c>
      <c r="BS96">
        <f>BR96+T95+S96-BD96</f>
      </c>
      <c r="BT96">
        <f>BS96+W95+V96-BE96</f>
      </c>
      <c r="BU96">
        <f>BT96+Z95+Y96-BF96</f>
      </c>
      <c r="BV96">
        <f>BU96+AC95+AB96-BG96</f>
      </c>
      <c r="BW96">
        <f>BV96+AF95+AE96-BH96</f>
      </c>
      <c r="BX96">
        <f>BW96+AI95+AH96-BI96</f>
      </c>
      <c r="BY96">
        <f>BX96+AL95+AK96-BJ96</f>
      </c>
      <c r="BZ96">
        <f>BY96+AO95+AN96-BK96</f>
      </c>
      <c r="CA96">
        <f>BZ96+AR95+AQ96-BL96</f>
      </c>
      <c r="CB96">
        <f>CA96+AU95+AT96-BM96</f>
      </c>
      <c r="CC96">
        <f>MAX(0,Plan!$B$6-SUM(AY96:BM96))</f>
      </c>
    </row>
    <row r="97" spans="1:81" x14ac:dyDescent="0.25">
      <c r="A97">
        <v>92</v>
      </c>
      <c r="B97" s="22">
        <f>EDATE(Plan!$B$5,A97-1)</f>
      </c>
      <c r="C97" s="14">
        <f>ROUND(AY97+MIN(E96+D97-AY97,$CC97),2)</f>
      </c>
      <c r="D97" s="14">
        <f>ROUND(ROUND(E96*100,0)*ROUND(D$3*100000,0)/1200000,0)/100</f>
      </c>
      <c r="E97" s="14">
        <f>ROUND(E96+D97-C97,2)</f>
      </c>
      <c r="F97" s="14">
        <f>ROUND(AZ97+MIN(H96+G97-AZ97,MAX(0,$CC97-BN97)),2)</f>
      </c>
      <c r="G97" s="14">
        <f>ROUND(ROUND(H96*100,0)*ROUND(G$3*100000,0)/1200000,0)/100</f>
      </c>
      <c r="H97" s="14">
        <f>ROUND(H96+G97-F97,2)</f>
      </c>
      <c r="I97" s="14">
        <f>ROUND(BA97+MIN(K96+J97-BA97,MAX(0,$CC97-BO97)),2)</f>
      </c>
      <c r="J97" s="14">
        <f>ROUND(ROUND(K96*100,0)*ROUND(J$3*100000,0)/1200000,0)/100</f>
      </c>
      <c r="K97" s="14">
        <f>ROUND(K96+J97-I97,2)</f>
      </c>
      <c r="L97" s="14">
        <f>ROUND(BB97+MIN(N96+M97-BB97,MAX(0,$CC97-BP97)),2)</f>
      </c>
      <c r="M97" s="14">
        <f>ROUND(ROUND(N96*100,0)*ROUND(M$3*100000,0)/1200000,0)/100</f>
      </c>
      <c r="N97" s="14">
        <f>ROUND(N96+M97-L97,2)</f>
      </c>
      <c r="O97" s="14">
        <f>ROUND(BC97+MIN(Q96+P97-BC97,MAX(0,$CC97-BQ97)),2)</f>
      </c>
      <c r="P97" s="14">
        <f>ROUND(ROUND(Q96*100,0)*ROUND(P$3*100000,0)/1200000,0)/100</f>
      </c>
      <c r="Q97" s="14">
        <f>ROUND(Q96+P97-O97,2)</f>
      </c>
      <c r="R97" s="14">
        <f>ROUND(BD97+MIN(T96+S97-BD97,MAX(0,$CC97-BR97)),2)</f>
      </c>
      <c r="S97" s="14">
        <f>ROUND(ROUND(T96*100,0)*ROUND(S$3*100000,0)/1200000,0)/100</f>
      </c>
      <c r="T97" s="14">
        <f>ROUND(T96+S97-R97,2)</f>
      </c>
      <c r="U97" s="14">
        <f>ROUND(BE97+MIN(W96+V97-BE97,MAX(0,$CC97-BS97)),2)</f>
      </c>
      <c r="V97" s="14">
        <f>ROUND(ROUND(W96*100,0)*ROUND(V$3*100000,0)/1200000,0)/100</f>
      </c>
      <c r="W97" s="14">
        <f>ROUND(W96+V97-U97,2)</f>
      </c>
      <c r="X97" s="14">
        <f>ROUND(BF97+MIN(Z96+Y97-BF97,MAX(0,$CC97-BT97)),2)</f>
      </c>
      <c r="Y97" s="14">
        <f>ROUND(ROUND(Z96*100,0)*ROUND(Y$3*100000,0)/1200000,0)/100</f>
      </c>
      <c r="Z97" s="14">
        <f>ROUND(Z96+Y97-X97,2)</f>
      </c>
      <c r="AA97" s="14">
        <f>ROUND(BG97+MIN(AC96+AB97-BG97,MAX(0,$CC97-BU97)),2)</f>
      </c>
      <c r="AB97" s="14">
        <f>ROUND(ROUND(AC96*100,0)*ROUND(AB$3*100000,0)/1200000,0)/100</f>
      </c>
      <c r="AC97" s="14">
        <f>ROUND(AC96+AB97-AA97,2)</f>
      </c>
      <c r="AD97" s="14">
        <f>ROUND(BH97+MIN(AF96+AE97-BH97,MAX(0,$CC97-BV97)),2)</f>
      </c>
      <c r="AE97" s="14">
        <f>ROUND(ROUND(AF96*100,0)*ROUND(AE$3*100000,0)/1200000,0)/100</f>
      </c>
      <c r="AF97" s="14">
        <f>ROUND(AF96+AE97-AD97,2)</f>
      </c>
      <c r="AG97" s="14">
        <f>ROUND(BI97+MIN(AI96+AH97-BI97,MAX(0,$CC97-BW97)),2)</f>
      </c>
      <c r="AH97" s="14">
        <f>ROUND(ROUND(AI96*100,0)*ROUND(AH$3*100000,0)/1200000,0)/100</f>
      </c>
      <c r="AI97" s="14">
        <f>ROUND(AI96+AH97-AG97,2)</f>
      </c>
      <c r="AJ97" s="14">
        <f>ROUND(BJ97+MIN(AL96+AK97-BJ97,MAX(0,$CC97-BX97)),2)</f>
      </c>
      <c r="AK97" s="14">
        <f>ROUND(ROUND(AL96*100,0)*ROUND(AK$3*100000,0)/1200000,0)/100</f>
      </c>
      <c r="AL97" s="14">
        <f>ROUND(AL96+AK97-AJ97,2)</f>
      </c>
      <c r="AM97" s="14">
        <f>ROUND(BK97+MIN(AO96+AN97-BK97,MAX(0,$CC97-BY97)),2)</f>
      </c>
      <c r="AN97" s="14">
        <f>ROUND(ROUND(AO96*100,0)*ROUND(AN$3*100000,0)/1200000,0)/100</f>
      </c>
      <c r="AO97" s="14">
        <f>ROUND(AO96+AN97-AM97,2)</f>
      </c>
      <c r="AP97" s="14">
        <f>ROUND(BL97+MIN(AR96+AQ97-BL97,MAX(0,$CC97-BZ97)),2)</f>
      </c>
      <c r="AQ97" s="14">
        <f>ROUND(ROUND(AR96*100,0)*ROUND(AQ$3*100000,0)/1200000,0)/100</f>
      </c>
      <c r="AR97" s="14">
        <f>ROUND(AR96+AQ97-AP97,2)</f>
      </c>
      <c r="AS97" s="14">
        <f>ROUND(BM97+MIN(AU96+AT97-BM97,MAX(0,$CC97-CA97)),2)</f>
      </c>
      <c r="AT97" s="14">
        <f>ROUND(ROUND(AU96*100,0)*ROUND(AT$3*100000,0)/1200000,0)/100</f>
      </c>
      <c r="AU97" s="14">
        <f>ROUND(AU96+AT97-AS97,2)</f>
      </c>
      <c r="AV97" s="11">
        <f>SUMIF($C$4:$AU$4,"Payment",C97:AU97)</f>
      </c>
      <c r="AW97" s="11">
        <f>SUMIF($C$4:$AU$4,"Interest",C97:AU97)</f>
      </c>
      <c r="AX97" s="11">
        <f>ROUND(SUMIF($C$4:$AU$4,"Balance",C97:AU97),2)</f>
      </c>
      <c r="AY97">
        <f>MIN(E96+D97,C$3)</f>
      </c>
      <c r="AZ97">
        <f>MIN(H96+G97,F$3)</f>
      </c>
      <c r="BA97">
        <f>MIN(K96+J97,I$3)</f>
      </c>
      <c r="BB97">
        <f>MIN(N96+M97,L$3)</f>
      </c>
      <c r="BC97">
        <f>MIN(Q96+P97,O$3)</f>
      </c>
      <c r="BD97">
        <f>MIN(T96+S97,R$3)</f>
      </c>
      <c r="BE97">
        <f>MIN(W96+V97,U$3)</f>
      </c>
      <c r="BF97">
        <f>MIN(Z96+Y97,X$3)</f>
      </c>
      <c r="BG97">
        <f>MIN(AC96+AB97,AA$3)</f>
      </c>
      <c r="BH97">
        <f>MIN(AF96+AE97,AD$3)</f>
      </c>
      <c r="BI97">
        <f>MIN(AI96+AH97,AG$3)</f>
      </c>
      <c r="BJ97">
        <f>MIN(AL96+AK97,AJ$3)</f>
      </c>
      <c r="BK97">
        <f>MIN(AO96+AN97,AM$3)</f>
      </c>
      <c r="BL97">
        <f>MIN(AR96+AQ97,AP$3)</f>
      </c>
      <c r="BM97">
        <f>MIN(AU96+AT97,AS$3)</f>
      </c>
      <c r="BN97">
        <f>E96+D97-AY97</f>
      </c>
      <c r="BO97">
        <f>BN97+H96+G97-AZ97</f>
      </c>
      <c r="BP97">
        <f>BO97+K96+J97-BA97</f>
      </c>
      <c r="BQ97">
        <f>BP97+N96+M97-BB97</f>
      </c>
      <c r="BR97">
        <f>BQ97+Q96+P97-BC97</f>
      </c>
      <c r="BS97">
        <f>BR97+T96+S97-BD97</f>
      </c>
      <c r="BT97">
        <f>BS97+W96+V97-BE97</f>
      </c>
      <c r="BU97">
        <f>BT97+Z96+Y97-BF97</f>
      </c>
      <c r="BV97">
        <f>BU97+AC96+AB97-BG97</f>
      </c>
      <c r="BW97">
        <f>BV97+AF96+AE97-BH97</f>
      </c>
      <c r="BX97">
        <f>BW97+AI96+AH97-BI97</f>
      </c>
      <c r="BY97">
        <f>BX97+AL96+AK97-BJ97</f>
      </c>
      <c r="BZ97">
        <f>BY97+AO96+AN97-BK97</f>
      </c>
      <c r="CA97">
        <f>BZ97+AR96+AQ97-BL97</f>
      </c>
      <c r="CB97">
        <f>CA97+AU96+AT97-BM97</f>
      </c>
      <c r="CC97">
        <f>MAX(0,Plan!$B$6-SUM(AY97:BM97))</f>
      </c>
    </row>
    <row r="98" spans="1:81" x14ac:dyDescent="0.25">
      <c r="A98">
        <v>93</v>
      </c>
      <c r="B98" s="22">
        <f>EDATE(Plan!$B$5,A98-1)</f>
      </c>
      <c r="C98" s="14">
        <f>ROUND(AY98+MIN(E97+D98-AY98,$CC98),2)</f>
      </c>
      <c r="D98" s="14">
        <f>ROUND(ROUND(E97*100,0)*ROUND(D$3*100000,0)/1200000,0)/100</f>
      </c>
      <c r="E98" s="14">
        <f>ROUND(E97+D98-C98,2)</f>
      </c>
      <c r="F98" s="14">
        <f>ROUND(AZ98+MIN(H97+G98-AZ98,MAX(0,$CC98-BN98)),2)</f>
      </c>
      <c r="G98" s="14">
        <f>ROUND(ROUND(H97*100,0)*ROUND(G$3*100000,0)/1200000,0)/100</f>
      </c>
      <c r="H98" s="14">
        <f>ROUND(H97+G98-F98,2)</f>
      </c>
      <c r="I98" s="14">
        <f>ROUND(BA98+MIN(K97+J98-BA98,MAX(0,$CC98-BO98)),2)</f>
      </c>
      <c r="J98" s="14">
        <f>ROUND(ROUND(K97*100,0)*ROUND(J$3*100000,0)/1200000,0)/100</f>
      </c>
      <c r="K98" s="14">
        <f>ROUND(K97+J98-I98,2)</f>
      </c>
      <c r="L98" s="14">
        <f>ROUND(BB98+MIN(N97+M98-BB98,MAX(0,$CC98-BP98)),2)</f>
      </c>
      <c r="M98" s="14">
        <f>ROUND(ROUND(N97*100,0)*ROUND(M$3*100000,0)/1200000,0)/100</f>
      </c>
      <c r="N98" s="14">
        <f>ROUND(N97+M98-L98,2)</f>
      </c>
      <c r="O98" s="14">
        <f>ROUND(BC98+MIN(Q97+P98-BC98,MAX(0,$CC98-BQ98)),2)</f>
      </c>
      <c r="P98" s="14">
        <f>ROUND(ROUND(Q97*100,0)*ROUND(P$3*100000,0)/1200000,0)/100</f>
      </c>
      <c r="Q98" s="14">
        <f>ROUND(Q97+P98-O98,2)</f>
      </c>
      <c r="R98" s="14">
        <f>ROUND(BD98+MIN(T97+S98-BD98,MAX(0,$CC98-BR98)),2)</f>
      </c>
      <c r="S98" s="14">
        <f>ROUND(ROUND(T97*100,0)*ROUND(S$3*100000,0)/1200000,0)/100</f>
      </c>
      <c r="T98" s="14">
        <f>ROUND(T97+S98-R98,2)</f>
      </c>
      <c r="U98" s="14">
        <f>ROUND(BE98+MIN(W97+V98-BE98,MAX(0,$CC98-BS98)),2)</f>
      </c>
      <c r="V98" s="14">
        <f>ROUND(ROUND(W97*100,0)*ROUND(V$3*100000,0)/1200000,0)/100</f>
      </c>
      <c r="W98" s="14">
        <f>ROUND(W97+V98-U98,2)</f>
      </c>
      <c r="X98" s="14">
        <f>ROUND(BF98+MIN(Z97+Y98-BF98,MAX(0,$CC98-BT98)),2)</f>
      </c>
      <c r="Y98" s="14">
        <f>ROUND(ROUND(Z97*100,0)*ROUND(Y$3*100000,0)/1200000,0)/100</f>
      </c>
      <c r="Z98" s="14">
        <f>ROUND(Z97+Y98-X98,2)</f>
      </c>
      <c r="AA98" s="14">
        <f>ROUND(BG98+MIN(AC97+AB98-BG98,MAX(0,$CC98-BU98)),2)</f>
      </c>
      <c r="AB98" s="14">
        <f>ROUND(ROUND(AC97*100,0)*ROUND(AB$3*100000,0)/1200000,0)/100</f>
      </c>
      <c r="AC98" s="14">
        <f>ROUND(AC97+AB98-AA98,2)</f>
      </c>
      <c r="AD98" s="14">
        <f>ROUND(BH98+MIN(AF97+AE98-BH98,MAX(0,$CC98-BV98)),2)</f>
      </c>
      <c r="AE98" s="14">
        <f>ROUND(ROUND(AF97*100,0)*ROUND(AE$3*100000,0)/1200000,0)/100</f>
      </c>
      <c r="AF98" s="14">
        <f>ROUND(AF97+AE98-AD98,2)</f>
      </c>
      <c r="AG98" s="14">
        <f>ROUND(BI98+MIN(AI97+AH98-BI98,MAX(0,$CC98-BW98)),2)</f>
      </c>
      <c r="AH98" s="14">
        <f>ROUND(ROUND(AI97*100,0)*ROUND(AH$3*100000,0)/1200000,0)/100</f>
      </c>
      <c r="AI98" s="14">
        <f>ROUND(AI97+AH98-AG98,2)</f>
      </c>
      <c r="AJ98" s="14">
        <f>ROUND(BJ98+MIN(AL97+AK98-BJ98,MAX(0,$CC98-BX98)),2)</f>
      </c>
      <c r="AK98" s="14">
        <f>ROUND(ROUND(AL97*100,0)*ROUND(AK$3*100000,0)/1200000,0)/100</f>
      </c>
      <c r="AL98" s="14">
        <f>ROUND(AL97+AK98-AJ98,2)</f>
      </c>
      <c r="AM98" s="14">
        <f>ROUND(BK98+MIN(AO97+AN98-BK98,MAX(0,$CC98-BY98)),2)</f>
      </c>
      <c r="AN98" s="14">
        <f>ROUND(ROUND(AO97*100,0)*ROUND(AN$3*100000,0)/1200000,0)/100</f>
      </c>
      <c r="AO98" s="14">
        <f>ROUND(AO97+AN98-AM98,2)</f>
      </c>
      <c r="AP98" s="14">
        <f>ROUND(BL98+MIN(AR97+AQ98-BL98,MAX(0,$CC98-BZ98)),2)</f>
      </c>
      <c r="AQ98" s="14">
        <f>ROUND(ROUND(AR97*100,0)*ROUND(AQ$3*100000,0)/1200000,0)/100</f>
      </c>
      <c r="AR98" s="14">
        <f>ROUND(AR97+AQ98-AP98,2)</f>
      </c>
      <c r="AS98" s="14">
        <f>ROUND(BM98+MIN(AU97+AT98-BM98,MAX(0,$CC98-CA98)),2)</f>
      </c>
      <c r="AT98" s="14">
        <f>ROUND(ROUND(AU97*100,0)*ROUND(AT$3*100000,0)/1200000,0)/100</f>
      </c>
      <c r="AU98" s="14">
        <f>ROUND(AU97+AT98-AS98,2)</f>
      </c>
      <c r="AV98" s="11">
        <f>SUMIF($C$4:$AU$4,"Payment",C98:AU98)</f>
      </c>
      <c r="AW98" s="11">
        <f>SUMIF($C$4:$AU$4,"Interest",C98:AU98)</f>
      </c>
      <c r="AX98" s="11">
        <f>ROUND(SUMIF($C$4:$AU$4,"Balance",C98:AU98),2)</f>
      </c>
      <c r="AY98">
        <f>MIN(E97+D98,C$3)</f>
      </c>
      <c r="AZ98">
        <f>MIN(H97+G98,F$3)</f>
      </c>
      <c r="BA98">
        <f>MIN(K97+J98,I$3)</f>
      </c>
      <c r="BB98">
        <f>MIN(N97+M98,L$3)</f>
      </c>
      <c r="BC98">
        <f>MIN(Q97+P98,O$3)</f>
      </c>
      <c r="BD98">
        <f>MIN(T97+S98,R$3)</f>
      </c>
      <c r="BE98">
        <f>MIN(W97+V98,U$3)</f>
      </c>
      <c r="BF98">
        <f>MIN(Z97+Y98,X$3)</f>
      </c>
      <c r="BG98">
        <f>MIN(AC97+AB98,AA$3)</f>
      </c>
      <c r="BH98">
        <f>MIN(AF97+AE98,AD$3)</f>
      </c>
      <c r="BI98">
        <f>MIN(AI97+AH98,AG$3)</f>
      </c>
      <c r="BJ98">
        <f>MIN(AL97+AK98,AJ$3)</f>
      </c>
      <c r="BK98">
        <f>MIN(AO97+AN98,AM$3)</f>
      </c>
      <c r="BL98">
        <f>MIN(AR97+AQ98,AP$3)</f>
      </c>
      <c r="BM98">
        <f>MIN(AU97+AT98,AS$3)</f>
      </c>
      <c r="BN98">
        <f>E97+D98-AY98</f>
      </c>
      <c r="BO98">
        <f>BN98+H97+G98-AZ98</f>
      </c>
      <c r="BP98">
        <f>BO98+K97+J98-BA98</f>
      </c>
      <c r="BQ98">
        <f>BP98+N97+M98-BB98</f>
      </c>
      <c r="BR98">
        <f>BQ98+Q97+P98-BC98</f>
      </c>
      <c r="BS98">
        <f>BR98+T97+S98-BD98</f>
      </c>
      <c r="BT98">
        <f>BS98+W97+V98-BE98</f>
      </c>
      <c r="BU98">
        <f>BT98+Z97+Y98-BF98</f>
      </c>
      <c r="BV98">
        <f>BU98+AC97+AB98-BG98</f>
      </c>
      <c r="BW98">
        <f>BV98+AF97+AE98-BH98</f>
      </c>
      <c r="BX98">
        <f>BW98+AI97+AH98-BI98</f>
      </c>
      <c r="BY98">
        <f>BX98+AL97+AK98-BJ98</f>
      </c>
      <c r="BZ98">
        <f>BY98+AO97+AN98-BK98</f>
      </c>
      <c r="CA98">
        <f>BZ98+AR97+AQ98-BL98</f>
      </c>
      <c r="CB98">
        <f>CA98+AU97+AT98-BM98</f>
      </c>
      <c r="CC98">
        <f>MAX(0,Plan!$B$6-SUM(AY98:BM98))</f>
      </c>
    </row>
    <row r="99" spans="1:81" x14ac:dyDescent="0.25">
      <c r="A99">
        <v>94</v>
      </c>
      <c r="B99" s="22">
        <f>EDATE(Plan!$B$5,A99-1)</f>
      </c>
      <c r="C99" s="14">
        <f>ROUND(AY99+MIN(E98+D99-AY99,$CC99),2)</f>
      </c>
      <c r="D99" s="14">
        <f>ROUND(ROUND(E98*100,0)*ROUND(D$3*100000,0)/1200000,0)/100</f>
      </c>
      <c r="E99" s="14">
        <f>ROUND(E98+D99-C99,2)</f>
      </c>
      <c r="F99" s="14">
        <f>ROUND(AZ99+MIN(H98+G99-AZ99,MAX(0,$CC99-BN99)),2)</f>
      </c>
      <c r="G99" s="14">
        <f>ROUND(ROUND(H98*100,0)*ROUND(G$3*100000,0)/1200000,0)/100</f>
      </c>
      <c r="H99" s="14">
        <f>ROUND(H98+G99-F99,2)</f>
      </c>
      <c r="I99" s="14">
        <f>ROUND(BA99+MIN(K98+J99-BA99,MAX(0,$CC99-BO99)),2)</f>
      </c>
      <c r="J99" s="14">
        <f>ROUND(ROUND(K98*100,0)*ROUND(J$3*100000,0)/1200000,0)/100</f>
      </c>
      <c r="K99" s="14">
        <f>ROUND(K98+J99-I99,2)</f>
      </c>
      <c r="L99" s="14">
        <f>ROUND(BB99+MIN(N98+M99-BB99,MAX(0,$CC99-BP99)),2)</f>
      </c>
      <c r="M99" s="14">
        <f>ROUND(ROUND(N98*100,0)*ROUND(M$3*100000,0)/1200000,0)/100</f>
      </c>
      <c r="N99" s="14">
        <f>ROUND(N98+M99-L99,2)</f>
      </c>
      <c r="O99" s="14">
        <f>ROUND(BC99+MIN(Q98+P99-BC99,MAX(0,$CC99-BQ99)),2)</f>
      </c>
      <c r="P99" s="14">
        <f>ROUND(ROUND(Q98*100,0)*ROUND(P$3*100000,0)/1200000,0)/100</f>
      </c>
      <c r="Q99" s="14">
        <f>ROUND(Q98+P99-O99,2)</f>
      </c>
      <c r="R99" s="14">
        <f>ROUND(BD99+MIN(T98+S99-BD99,MAX(0,$CC99-BR99)),2)</f>
      </c>
      <c r="S99" s="14">
        <f>ROUND(ROUND(T98*100,0)*ROUND(S$3*100000,0)/1200000,0)/100</f>
      </c>
      <c r="T99" s="14">
        <f>ROUND(T98+S99-R99,2)</f>
      </c>
      <c r="U99" s="14">
        <f>ROUND(BE99+MIN(W98+V99-BE99,MAX(0,$CC99-BS99)),2)</f>
      </c>
      <c r="V99" s="14">
        <f>ROUND(ROUND(W98*100,0)*ROUND(V$3*100000,0)/1200000,0)/100</f>
      </c>
      <c r="W99" s="14">
        <f>ROUND(W98+V99-U99,2)</f>
      </c>
      <c r="X99" s="14">
        <f>ROUND(BF99+MIN(Z98+Y99-BF99,MAX(0,$CC99-BT99)),2)</f>
      </c>
      <c r="Y99" s="14">
        <f>ROUND(ROUND(Z98*100,0)*ROUND(Y$3*100000,0)/1200000,0)/100</f>
      </c>
      <c r="Z99" s="14">
        <f>ROUND(Z98+Y99-X99,2)</f>
      </c>
      <c r="AA99" s="14">
        <f>ROUND(BG99+MIN(AC98+AB99-BG99,MAX(0,$CC99-BU99)),2)</f>
      </c>
      <c r="AB99" s="14">
        <f>ROUND(ROUND(AC98*100,0)*ROUND(AB$3*100000,0)/1200000,0)/100</f>
      </c>
      <c r="AC99" s="14">
        <f>ROUND(AC98+AB99-AA99,2)</f>
      </c>
      <c r="AD99" s="14">
        <f>ROUND(BH99+MIN(AF98+AE99-BH99,MAX(0,$CC99-BV99)),2)</f>
      </c>
      <c r="AE99" s="14">
        <f>ROUND(ROUND(AF98*100,0)*ROUND(AE$3*100000,0)/1200000,0)/100</f>
      </c>
      <c r="AF99" s="14">
        <f>ROUND(AF98+AE99-AD99,2)</f>
      </c>
      <c r="AG99" s="14">
        <f>ROUND(BI99+MIN(AI98+AH99-BI99,MAX(0,$CC99-BW99)),2)</f>
      </c>
      <c r="AH99" s="14">
        <f>ROUND(ROUND(AI98*100,0)*ROUND(AH$3*100000,0)/1200000,0)/100</f>
      </c>
      <c r="AI99" s="14">
        <f>ROUND(AI98+AH99-AG99,2)</f>
      </c>
      <c r="AJ99" s="14">
        <f>ROUND(BJ99+MIN(AL98+AK99-BJ99,MAX(0,$CC99-BX99)),2)</f>
      </c>
      <c r="AK99" s="14">
        <f>ROUND(ROUND(AL98*100,0)*ROUND(AK$3*100000,0)/1200000,0)/100</f>
      </c>
      <c r="AL99" s="14">
        <f>ROUND(AL98+AK99-AJ99,2)</f>
      </c>
      <c r="AM99" s="14">
        <f>ROUND(BK99+MIN(AO98+AN99-BK99,MAX(0,$CC99-BY99)),2)</f>
      </c>
      <c r="AN99" s="14">
        <f>ROUND(ROUND(AO98*100,0)*ROUND(AN$3*100000,0)/1200000,0)/100</f>
      </c>
      <c r="AO99" s="14">
        <f>ROUND(AO98+AN99-AM99,2)</f>
      </c>
      <c r="AP99" s="14">
        <f>ROUND(BL99+MIN(AR98+AQ99-BL99,MAX(0,$CC99-BZ99)),2)</f>
      </c>
      <c r="AQ99" s="14">
        <f>ROUND(ROUND(AR98*100,0)*ROUND(AQ$3*100000,0)/1200000,0)/100</f>
      </c>
      <c r="AR99" s="14">
        <f>ROUND(AR98+AQ99-AP99,2)</f>
      </c>
      <c r="AS99" s="14">
        <f>ROUND(BM99+MIN(AU98+AT99-BM99,MAX(0,$CC99-CA99)),2)</f>
      </c>
      <c r="AT99" s="14">
        <f>ROUND(ROUND(AU98*100,0)*ROUND(AT$3*100000,0)/1200000,0)/100</f>
      </c>
      <c r="AU99" s="14">
        <f>ROUND(AU98+AT99-AS99,2)</f>
      </c>
      <c r="AV99" s="11">
        <f>SUMIF($C$4:$AU$4,"Payment",C99:AU99)</f>
      </c>
      <c r="AW99" s="11">
        <f>SUMIF($C$4:$AU$4,"Interest",C99:AU99)</f>
      </c>
      <c r="AX99" s="11">
        <f>ROUND(SUMIF($C$4:$AU$4,"Balance",C99:AU99),2)</f>
      </c>
      <c r="AY99">
        <f>MIN(E98+D99,C$3)</f>
      </c>
      <c r="AZ99">
        <f>MIN(H98+G99,F$3)</f>
      </c>
      <c r="BA99">
        <f>MIN(K98+J99,I$3)</f>
      </c>
      <c r="BB99">
        <f>MIN(N98+M99,L$3)</f>
      </c>
      <c r="BC99">
        <f>MIN(Q98+P99,O$3)</f>
      </c>
      <c r="BD99">
        <f>MIN(T98+S99,R$3)</f>
      </c>
      <c r="BE99">
        <f>MIN(W98+V99,U$3)</f>
      </c>
      <c r="BF99">
        <f>MIN(Z98+Y99,X$3)</f>
      </c>
      <c r="BG99">
        <f>MIN(AC98+AB99,AA$3)</f>
      </c>
      <c r="BH99">
        <f>MIN(AF98+AE99,AD$3)</f>
      </c>
      <c r="BI99">
        <f>MIN(AI98+AH99,AG$3)</f>
      </c>
      <c r="BJ99">
        <f>MIN(AL98+AK99,AJ$3)</f>
      </c>
      <c r="BK99">
        <f>MIN(AO98+AN99,AM$3)</f>
      </c>
      <c r="BL99">
        <f>MIN(AR98+AQ99,AP$3)</f>
      </c>
      <c r="BM99">
        <f>MIN(AU98+AT99,AS$3)</f>
      </c>
      <c r="BN99">
        <f>E98+D99-AY99</f>
      </c>
      <c r="BO99">
        <f>BN99+H98+G99-AZ99</f>
      </c>
      <c r="BP99">
        <f>BO99+K98+J99-BA99</f>
      </c>
      <c r="BQ99">
        <f>BP99+N98+M99-BB99</f>
      </c>
      <c r="BR99">
        <f>BQ99+Q98+P99-BC99</f>
      </c>
      <c r="BS99">
        <f>BR99+T98+S99-BD99</f>
      </c>
      <c r="BT99">
        <f>BS99+W98+V99-BE99</f>
      </c>
      <c r="BU99">
        <f>BT99+Z98+Y99-BF99</f>
      </c>
      <c r="BV99">
        <f>BU99+AC98+AB99-BG99</f>
      </c>
      <c r="BW99">
        <f>BV99+AF98+AE99-BH99</f>
      </c>
      <c r="BX99">
        <f>BW99+AI98+AH99-BI99</f>
      </c>
      <c r="BY99">
        <f>BX99+AL98+AK99-BJ99</f>
      </c>
      <c r="BZ99">
        <f>BY99+AO98+AN99-BK99</f>
      </c>
      <c r="CA99">
        <f>BZ99+AR98+AQ99-BL99</f>
      </c>
      <c r="CB99">
        <f>CA99+AU98+AT99-BM99</f>
      </c>
      <c r="CC99">
        <f>MAX(0,Plan!$B$6-SUM(AY99:BM99))</f>
      </c>
    </row>
    <row r="100" spans="1:81" x14ac:dyDescent="0.25">
      <c r="A100">
        <v>95</v>
      </c>
      <c r="B100" s="22">
        <f>EDATE(Plan!$B$5,A100-1)</f>
      </c>
      <c r="C100" s="14">
        <f>ROUND(AY100+MIN(E99+D100-AY100,$CC100),2)</f>
      </c>
      <c r="D100" s="14">
        <f>ROUND(ROUND(E99*100,0)*ROUND(D$3*100000,0)/1200000,0)/100</f>
      </c>
      <c r="E100" s="14">
        <f>ROUND(E99+D100-C100,2)</f>
      </c>
      <c r="F100" s="14">
        <f>ROUND(AZ100+MIN(H99+G100-AZ100,MAX(0,$CC100-BN100)),2)</f>
      </c>
      <c r="G100" s="14">
        <f>ROUND(ROUND(H99*100,0)*ROUND(G$3*100000,0)/1200000,0)/100</f>
      </c>
      <c r="H100" s="14">
        <f>ROUND(H99+G100-F100,2)</f>
      </c>
      <c r="I100" s="14">
        <f>ROUND(BA100+MIN(K99+J100-BA100,MAX(0,$CC100-BO100)),2)</f>
      </c>
      <c r="J100" s="14">
        <f>ROUND(ROUND(K99*100,0)*ROUND(J$3*100000,0)/1200000,0)/100</f>
      </c>
      <c r="K100" s="14">
        <f>ROUND(K99+J100-I100,2)</f>
      </c>
      <c r="L100" s="14">
        <f>ROUND(BB100+MIN(N99+M100-BB100,MAX(0,$CC100-BP100)),2)</f>
      </c>
      <c r="M100" s="14">
        <f>ROUND(ROUND(N99*100,0)*ROUND(M$3*100000,0)/1200000,0)/100</f>
      </c>
      <c r="N100" s="14">
        <f>ROUND(N99+M100-L100,2)</f>
      </c>
      <c r="O100" s="14">
        <f>ROUND(BC100+MIN(Q99+P100-BC100,MAX(0,$CC100-BQ100)),2)</f>
      </c>
      <c r="P100" s="14">
        <f>ROUND(ROUND(Q99*100,0)*ROUND(P$3*100000,0)/1200000,0)/100</f>
      </c>
      <c r="Q100" s="14">
        <f>ROUND(Q99+P100-O100,2)</f>
      </c>
      <c r="R100" s="14">
        <f>ROUND(BD100+MIN(T99+S100-BD100,MAX(0,$CC100-BR100)),2)</f>
      </c>
      <c r="S100" s="14">
        <f>ROUND(ROUND(T99*100,0)*ROUND(S$3*100000,0)/1200000,0)/100</f>
      </c>
      <c r="T100" s="14">
        <f>ROUND(T99+S100-R100,2)</f>
      </c>
      <c r="U100" s="14">
        <f>ROUND(BE100+MIN(W99+V100-BE100,MAX(0,$CC100-BS100)),2)</f>
      </c>
      <c r="V100" s="14">
        <f>ROUND(ROUND(W99*100,0)*ROUND(V$3*100000,0)/1200000,0)/100</f>
      </c>
      <c r="W100" s="14">
        <f>ROUND(W99+V100-U100,2)</f>
      </c>
      <c r="X100" s="14">
        <f>ROUND(BF100+MIN(Z99+Y100-BF100,MAX(0,$CC100-BT100)),2)</f>
      </c>
      <c r="Y100" s="14">
        <f>ROUND(ROUND(Z99*100,0)*ROUND(Y$3*100000,0)/1200000,0)/100</f>
      </c>
      <c r="Z100" s="14">
        <f>ROUND(Z99+Y100-X100,2)</f>
      </c>
      <c r="AA100" s="14">
        <f>ROUND(BG100+MIN(AC99+AB100-BG100,MAX(0,$CC100-BU100)),2)</f>
      </c>
      <c r="AB100" s="14">
        <f>ROUND(ROUND(AC99*100,0)*ROUND(AB$3*100000,0)/1200000,0)/100</f>
      </c>
      <c r="AC100" s="14">
        <f>ROUND(AC99+AB100-AA100,2)</f>
      </c>
      <c r="AD100" s="14">
        <f>ROUND(BH100+MIN(AF99+AE100-BH100,MAX(0,$CC100-BV100)),2)</f>
      </c>
      <c r="AE100" s="14">
        <f>ROUND(ROUND(AF99*100,0)*ROUND(AE$3*100000,0)/1200000,0)/100</f>
      </c>
      <c r="AF100" s="14">
        <f>ROUND(AF99+AE100-AD100,2)</f>
      </c>
      <c r="AG100" s="14">
        <f>ROUND(BI100+MIN(AI99+AH100-BI100,MAX(0,$CC100-BW100)),2)</f>
      </c>
      <c r="AH100" s="14">
        <f>ROUND(ROUND(AI99*100,0)*ROUND(AH$3*100000,0)/1200000,0)/100</f>
      </c>
      <c r="AI100" s="14">
        <f>ROUND(AI99+AH100-AG100,2)</f>
      </c>
      <c r="AJ100" s="14">
        <f>ROUND(BJ100+MIN(AL99+AK100-BJ100,MAX(0,$CC100-BX100)),2)</f>
      </c>
      <c r="AK100" s="14">
        <f>ROUND(ROUND(AL99*100,0)*ROUND(AK$3*100000,0)/1200000,0)/100</f>
      </c>
      <c r="AL100" s="14">
        <f>ROUND(AL99+AK100-AJ100,2)</f>
      </c>
      <c r="AM100" s="14">
        <f>ROUND(BK100+MIN(AO99+AN100-BK100,MAX(0,$CC100-BY100)),2)</f>
      </c>
      <c r="AN100" s="14">
        <f>ROUND(ROUND(AO99*100,0)*ROUND(AN$3*100000,0)/1200000,0)/100</f>
      </c>
      <c r="AO100" s="14">
        <f>ROUND(AO99+AN100-AM100,2)</f>
      </c>
      <c r="AP100" s="14">
        <f>ROUND(BL100+MIN(AR99+AQ100-BL100,MAX(0,$CC100-BZ100)),2)</f>
      </c>
      <c r="AQ100" s="14">
        <f>ROUND(ROUND(AR99*100,0)*ROUND(AQ$3*100000,0)/1200000,0)/100</f>
      </c>
      <c r="AR100" s="14">
        <f>ROUND(AR99+AQ100-AP100,2)</f>
      </c>
      <c r="AS100" s="14">
        <f>ROUND(BM100+MIN(AU99+AT100-BM100,MAX(0,$CC100-CA100)),2)</f>
      </c>
      <c r="AT100" s="14">
        <f>ROUND(ROUND(AU99*100,0)*ROUND(AT$3*100000,0)/1200000,0)/100</f>
      </c>
      <c r="AU100" s="14">
        <f>ROUND(AU99+AT100-AS100,2)</f>
      </c>
      <c r="AV100" s="11">
        <f>SUMIF($C$4:$AU$4,"Payment",C100:AU100)</f>
      </c>
      <c r="AW100" s="11">
        <f>SUMIF($C$4:$AU$4,"Interest",C100:AU100)</f>
      </c>
      <c r="AX100" s="11">
        <f>ROUND(SUMIF($C$4:$AU$4,"Balance",C100:AU100),2)</f>
      </c>
      <c r="AY100">
        <f>MIN(E99+D100,C$3)</f>
      </c>
      <c r="AZ100">
        <f>MIN(H99+G100,F$3)</f>
      </c>
      <c r="BA100">
        <f>MIN(K99+J100,I$3)</f>
      </c>
      <c r="BB100">
        <f>MIN(N99+M100,L$3)</f>
      </c>
      <c r="BC100">
        <f>MIN(Q99+P100,O$3)</f>
      </c>
      <c r="BD100">
        <f>MIN(T99+S100,R$3)</f>
      </c>
      <c r="BE100">
        <f>MIN(W99+V100,U$3)</f>
      </c>
      <c r="BF100">
        <f>MIN(Z99+Y100,X$3)</f>
      </c>
      <c r="BG100">
        <f>MIN(AC99+AB100,AA$3)</f>
      </c>
      <c r="BH100">
        <f>MIN(AF99+AE100,AD$3)</f>
      </c>
      <c r="BI100">
        <f>MIN(AI99+AH100,AG$3)</f>
      </c>
      <c r="BJ100">
        <f>MIN(AL99+AK100,AJ$3)</f>
      </c>
      <c r="BK100">
        <f>MIN(AO99+AN100,AM$3)</f>
      </c>
      <c r="BL100">
        <f>MIN(AR99+AQ100,AP$3)</f>
      </c>
      <c r="BM100">
        <f>MIN(AU99+AT100,AS$3)</f>
      </c>
      <c r="BN100">
        <f>E99+D100-AY100</f>
      </c>
      <c r="BO100">
        <f>BN100+H99+G100-AZ100</f>
      </c>
      <c r="BP100">
        <f>BO100+K99+J100-BA100</f>
      </c>
      <c r="BQ100">
        <f>BP100+N99+M100-BB100</f>
      </c>
      <c r="BR100">
        <f>BQ100+Q99+P100-BC100</f>
      </c>
      <c r="BS100">
        <f>BR100+T99+S100-BD100</f>
      </c>
      <c r="BT100">
        <f>BS100+W99+V100-BE100</f>
      </c>
      <c r="BU100">
        <f>BT100+Z99+Y100-BF100</f>
      </c>
      <c r="BV100">
        <f>BU100+AC99+AB100-BG100</f>
      </c>
      <c r="BW100">
        <f>BV100+AF99+AE100-BH100</f>
      </c>
      <c r="BX100">
        <f>BW100+AI99+AH100-BI100</f>
      </c>
      <c r="BY100">
        <f>BX100+AL99+AK100-BJ100</f>
      </c>
      <c r="BZ100">
        <f>BY100+AO99+AN100-BK100</f>
      </c>
      <c r="CA100">
        <f>BZ100+AR99+AQ100-BL100</f>
      </c>
      <c r="CB100">
        <f>CA100+AU99+AT100-BM100</f>
      </c>
      <c r="CC100">
        <f>MAX(0,Plan!$B$6-SUM(AY100:BM100))</f>
      </c>
    </row>
    <row r="101" spans="1:81" x14ac:dyDescent="0.25">
      <c r="A101">
        <v>96</v>
      </c>
      <c r="B101" s="22">
        <f>EDATE(Plan!$B$5,A101-1)</f>
      </c>
      <c r="C101" s="14">
        <f>ROUND(AY101+MIN(E100+D101-AY101,$CC101),2)</f>
      </c>
      <c r="D101" s="14">
        <f>ROUND(ROUND(E100*100,0)*ROUND(D$3*100000,0)/1200000,0)/100</f>
      </c>
      <c r="E101" s="14">
        <f>ROUND(E100+D101-C101,2)</f>
      </c>
      <c r="F101" s="14">
        <f>ROUND(AZ101+MIN(H100+G101-AZ101,MAX(0,$CC101-BN101)),2)</f>
      </c>
      <c r="G101" s="14">
        <f>ROUND(ROUND(H100*100,0)*ROUND(G$3*100000,0)/1200000,0)/100</f>
      </c>
      <c r="H101" s="14">
        <f>ROUND(H100+G101-F101,2)</f>
      </c>
      <c r="I101" s="14">
        <f>ROUND(BA101+MIN(K100+J101-BA101,MAX(0,$CC101-BO101)),2)</f>
      </c>
      <c r="J101" s="14">
        <f>ROUND(ROUND(K100*100,0)*ROUND(J$3*100000,0)/1200000,0)/100</f>
      </c>
      <c r="K101" s="14">
        <f>ROUND(K100+J101-I101,2)</f>
      </c>
      <c r="L101" s="14">
        <f>ROUND(BB101+MIN(N100+M101-BB101,MAX(0,$CC101-BP101)),2)</f>
      </c>
      <c r="M101" s="14">
        <f>ROUND(ROUND(N100*100,0)*ROUND(M$3*100000,0)/1200000,0)/100</f>
      </c>
      <c r="N101" s="14">
        <f>ROUND(N100+M101-L101,2)</f>
      </c>
      <c r="O101" s="14">
        <f>ROUND(BC101+MIN(Q100+P101-BC101,MAX(0,$CC101-BQ101)),2)</f>
      </c>
      <c r="P101" s="14">
        <f>ROUND(ROUND(Q100*100,0)*ROUND(P$3*100000,0)/1200000,0)/100</f>
      </c>
      <c r="Q101" s="14">
        <f>ROUND(Q100+P101-O101,2)</f>
      </c>
      <c r="R101" s="14">
        <f>ROUND(BD101+MIN(T100+S101-BD101,MAX(0,$CC101-BR101)),2)</f>
      </c>
      <c r="S101" s="14">
        <f>ROUND(ROUND(T100*100,0)*ROUND(S$3*100000,0)/1200000,0)/100</f>
      </c>
      <c r="T101" s="14">
        <f>ROUND(T100+S101-R101,2)</f>
      </c>
      <c r="U101" s="14">
        <f>ROUND(BE101+MIN(W100+V101-BE101,MAX(0,$CC101-BS101)),2)</f>
      </c>
      <c r="V101" s="14">
        <f>ROUND(ROUND(W100*100,0)*ROUND(V$3*100000,0)/1200000,0)/100</f>
      </c>
      <c r="W101" s="14">
        <f>ROUND(W100+V101-U101,2)</f>
      </c>
      <c r="X101" s="14">
        <f>ROUND(BF101+MIN(Z100+Y101-BF101,MAX(0,$CC101-BT101)),2)</f>
      </c>
      <c r="Y101" s="14">
        <f>ROUND(ROUND(Z100*100,0)*ROUND(Y$3*100000,0)/1200000,0)/100</f>
      </c>
      <c r="Z101" s="14">
        <f>ROUND(Z100+Y101-X101,2)</f>
      </c>
      <c r="AA101" s="14">
        <f>ROUND(BG101+MIN(AC100+AB101-BG101,MAX(0,$CC101-BU101)),2)</f>
      </c>
      <c r="AB101" s="14">
        <f>ROUND(ROUND(AC100*100,0)*ROUND(AB$3*100000,0)/1200000,0)/100</f>
      </c>
      <c r="AC101" s="14">
        <f>ROUND(AC100+AB101-AA101,2)</f>
      </c>
      <c r="AD101" s="14">
        <f>ROUND(BH101+MIN(AF100+AE101-BH101,MAX(0,$CC101-BV101)),2)</f>
      </c>
      <c r="AE101" s="14">
        <f>ROUND(ROUND(AF100*100,0)*ROUND(AE$3*100000,0)/1200000,0)/100</f>
      </c>
      <c r="AF101" s="14">
        <f>ROUND(AF100+AE101-AD101,2)</f>
      </c>
      <c r="AG101" s="14">
        <f>ROUND(BI101+MIN(AI100+AH101-BI101,MAX(0,$CC101-BW101)),2)</f>
      </c>
      <c r="AH101" s="14">
        <f>ROUND(ROUND(AI100*100,0)*ROUND(AH$3*100000,0)/1200000,0)/100</f>
      </c>
      <c r="AI101" s="14">
        <f>ROUND(AI100+AH101-AG101,2)</f>
      </c>
      <c r="AJ101" s="14">
        <f>ROUND(BJ101+MIN(AL100+AK101-BJ101,MAX(0,$CC101-BX101)),2)</f>
      </c>
      <c r="AK101" s="14">
        <f>ROUND(ROUND(AL100*100,0)*ROUND(AK$3*100000,0)/1200000,0)/100</f>
      </c>
      <c r="AL101" s="14">
        <f>ROUND(AL100+AK101-AJ101,2)</f>
      </c>
      <c r="AM101" s="14">
        <f>ROUND(BK101+MIN(AO100+AN101-BK101,MAX(0,$CC101-BY101)),2)</f>
      </c>
      <c r="AN101" s="14">
        <f>ROUND(ROUND(AO100*100,0)*ROUND(AN$3*100000,0)/1200000,0)/100</f>
      </c>
      <c r="AO101" s="14">
        <f>ROUND(AO100+AN101-AM101,2)</f>
      </c>
      <c r="AP101" s="14">
        <f>ROUND(BL101+MIN(AR100+AQ101-BL101,MAX(0,$CC101-BZ101)),2)</f>
      </c>
      <c r="AQ101" s="14">
        <f>ROUND(ROUND(AR100*100,0)*ROUND(AQ$3*100000,0)/1200000,0)/100</f>
      </c>
      <c r="AR101" s="14">
        <f>ROUND(AR100+AQ101-AP101,2)</f>
      </c>
      <c r="AS101" s="14">
        <f>ROUND(BM101+MIN(AU100+AT101-BM101,MAX(0,$CC101-CA101)),2)</f>
      </c>
      <c r="AT101" s="14">
        <f>ROUND(ROUND(AU100*100,0)*ROUND(AT$3*100000,0)/1200000,0)/100</f>
      </c>
      <c r="AU101" s="14">
        <f>ROUND(AU100+AT101-AS101,2)</f>
      </c>
      <c r="AV101" s="11">
        <f>SUMIF($C$4:$AU$4,"Payment",C101:AU101)</f>
      </c>
      <c r="AW101" s="11">
        <f>SUMIF($C$4:$AU$4,"Interest",C101:AU101)</f>
      </c>
      <c r="AX101" s="11">
        <f>ROUND(SUMIF($C$4:$AU$4,"Balance",C101:AU101),2)</f>
      </c>
      <c r="AY101">
        <f>MIN(E100+D101,C$3)</f>
      </c>
      <c r="AZ101">
        <f>MIN(H100+G101,F$3)</f>
      </c>
      <c r="BA101">
        <f>MIN(K100+J101,I$3)</f>
      </c>
      <c r="BB101">
        <f>MIN(N100+M101,L$3)</f>
      </c>
      <c r="BC101">
        <f>MIN(Q100+P101,O$3)</f>
      </c>
      <c r="BD101">
        <f>MIN(T100+S101,R$3)</f>
      </c>
      <c r="BE101">
        <f>MIN(W100+V101,U$3)</f>
      </c>
      <c r="BF101">
        <f>MIN(Z100+Y101,X$3)</f>
      </c>
      <c r="BG101">
        <f>MIN(AC100+AB101,AA$3)</f>
      </c>
      <c r="BH101">
        <f>MIN(AF100+AE101,AD$3)</f>
      </c>
      <c r="BI101">
        <f>MIN(AI100+AH101,AG$3)</f>
      </c>
      <c r="BJ101">
        <f>MIN(AL100+AK101,AJ$3)</f>
      </c>
      <c r="BK101">
        <f>MIN(AO100+AN101,AM$3)</f>
      </c>
      <c r="BL101">
        <f>MIN(AR100+AQ101,AP$3)</f>
      </c>
      <c r="BM101">
        <f>MIN(AU100+AT101,AS$3)</f>
      </c>
      <c r="BN101">
        <f>E100+D101-AY101</f>
      </c>
      <c r="BO101">
        <f>BN101+H100+G101-AZ101</f>
      </c>
      <c r="BP101">
        <f>BO101+K100+J101-BA101</f>
      </c>
      <c r="BQ101">
        <f>BP101+N100+M101-BB101</f>
      </c>
      <c r="BR101">
        <f>BQ101+Q100+P101-BC101</f>
      </c>
      <c r="BS101">
        <f>BR101+T100+S101-BD101</f>
      </c>
      <c r="BT101">
        <f>BS101+W100+V101-BE101</f>
      </c>
      <c r="BU101">
        <f>BT101+Z100+Y101-BF101</f>
      </c>
      <c r="BV101">
        <f>BU101+AC100+AB101-BG101</f>
      </c>
      <c r="BW101">
        <f>BV101+AF100+AE101-BH101</f>
      </c>
      <c r="BX101">
        <f>BW101+AI100+AH101-BI101</f>
      </c>
      <c r="BY101">
        <f>BX101+AL100+AK101-BJ101</f>
      </c>
      <c r="BZ101">
        <f>BY101+AO100+AN101-BK101</f>
      </c>
      <c r="CA101">
        <f>BZ101+AR100+AQ101-BL101</f>
      </c>
      <c r="CB101">
        <f>CA101+AU100+AT101-BM101</f>
      </c>
      <c r="CC101">
        <f>MAX(0,Plan!$B$6-SUM(AY101:BM101))</f>
      </c>
    </row>
    <row r="102" spans="1:81" x14ac:dyDescent="0.25">
      <c r="A102">
        <v>97</v>
      </c>
      <c r="B102" s="22">
        <f>EDATE(Plan!$B$5,A102-1)</f>
      </c>
      <c r="C102" s="14">
        <f>ROUND(AY102+MIN(E101+D102-AY102,$CC102),2)</f>
      </c>
      <c r="D102" s="14">
        <f>ROUND(ROUND(E101*100,0)*ROUND(D$3*100000,0)/1200000,0)/100</f>
      </c>
      <c r="E102" s="14">
        <f>ROUND(E101+D102-C102,2)</f>
      </c>
      <c r="F102" s="14">
        <f>ROUND(AZ102+MIN(H101+G102-AZ102,MAX(0,$CC102-BN102)),2)</f>
      </c>
      <c r="G102" s="14">
        <f>ROUND(ROUND(H101*100,0)*ROUND(G$3*100000,0)/1200000,0)/100</f>
      </c>
      <c r="H102" s="14">
        <f>ROUND(H101+G102-F102,2)</f>
      </c>
      <c r="I102" s="14">
        <f>ROUND(BA102+MIN(K101+J102-BA102,MAX(0,$CC102-BO102)),2)</f>
      </c>
      <c r="J102" s="14">
        <f>ROUND(ROUND(K101*100,0)*ROUND(J$3*100000,0)/1200000,0)/100</f>
      </c>
      <c r="K102" s="14">
        <f>ROUND(K101+J102-I102,2)</f>
      </c>
      <c r="L102" s="14">
        <f>ROUND(BB102+MIN(N101+M102-BB102,MAX(0,$CC102-BP102)),2)</f>
      </c>
      <c r="M102" s="14">
        <f>ROUND(ROUND(N101*100,0)*ROUND(M$3*100000,0)/1200000,0)/100</f>
      </c>
      <c r="N102" s="14">
        <f>ROUND(N101+M102-L102,2)</f>
      </c>
      <c r="O102" s="14">
        <f>ROUND(BC102+MIN(Q101+P102-BC102,MAX(0,$CC102-BQ102)),2)</f>
      </c>
      <c r="P102" s="14">
        <f>ROUND(ROUND(Q101*100,0)*ROUND(P$3*100000,0)/1200000,0)/100</f>
      </c>
      <c r="Q102" s="14">
        <f>ROUND(Q101+P102-O102,2)</f>
      </c>
      <c r="R102" s="14">
        <f>ROUND(BD102+MIN(T101+S102-BD102,MAX(0,$CC102-BR102)),2)</f>
      </c>
      <c r="S102" s="14">
        <f>ROUND(ROUND(T101*100,0)*ROUND(S$3*100000,0)/1200000,0)/100</f>
      </c>
      <c r="T102" s="14">
        <f>ROUND(T101+S102-R102,2)</f>
      </c>
      <c r="U102" s="14">
        <f>ROUND(BE102+MIN(W101+V102-BE102,MAX(0,$CC102-BS102)),2)</f>
      </c>
      <c r="V102" s="14">
        <f>ROUND(ROUND(W101*100,0)*ROUND(V$3*100000,0)/1200000,0)/100</f>
      </c>
      <c r="W102" s="14">
        <f>ROUND(W101+V102-U102,2)</f>
      </c>
      <c r="X102" s="14">
        <f>ROUND(BF102+MIN(Z101+Y102-BF102,MAX(0,$CC102-BT102)),2)</f>
      </c>
      <c r="Y102" s="14">
        <f>ROUND(ROUND(Z101*100,0)*ROUND(Y$3*100000,0)/1200000,0)/100</f>
      </c>
      <c r="Z102" s="14">
        <f>ROUND(Z101+Y102-X102,2)</f>
      </c>
      <c r="AA102" s="14">
        <f>ROUND(BG102+MIN(AC101+AB102-BG102,MAX(0,$CC102-BU102)),2)</f>
      </c>
      <c r="AB102" s="14">
        <f>ROUND(ROUND(AC101*100,0)*ROUND(AB$3*100000,0)/1200000,0)/100</f>
      </c>
      <c r="AC102" s="14">
        <f>ROUND(AC101+AB102-AA102,2)</f>
      </c>
      <c r="AD102" s="14">
        <f>ROUND(BH102+MIN(AF101+AE102-BH102,MAX(0,$CC102-BV102)),2)</f>
      </c>
      <c r="AE102" s="14">
        <f>ROUND(ROUND(AF101*100,0)*ROUND(AE$3*100000,0)/1200000,0)/100</f>
      </c>
      <c r="AF102" s="14">
        <f>ROUND(AF101+AE102-AD102,2)</f>
      </c>
      <c r="AG102" s="14">
        <f>ROUND(BI102+MIN(AI101+AH102-BI102,MAX(0,$CC102-BW102)),2)</f>
      </c>
      <c r="AH102" s="14">
        <f>ROUND(ROUND(AI101*100,0)*ROUND(AH$3*100000,0)/1200000,0)/100</f>
      </c>
      <c r="AI102" s="14">
        <f>ROUND(AI101+AH102-AG102,2)</f>
      </c>
      <c r="AJ102" s="14">
        <f>ROUND(BJ102+MIN(AL101+AK102-BJ102,MAX(0,$CC102-BX102)),2)</f>
      </c>
      <c r="AK102" s="14">
        <f>ROUND(ROUND(AL101*100,0)*ROUND(AK$3*100000,0)/1200000,0)/100</f>
      </c>
      <c r="AL102" s="14">
        <f>ROUND(AL101+AK102-AJ102,2)</f>
      </c>
      <c r="AM102" s="14">
        <f>ROUND(BK102+MIN(AO101+AN102-BK102,MAX(0,$CC102-BY102)),2)</f>
      </c>
      <c r="AN102" s="14">
        <f>ROUND(ROUND(AO101*100,0)*ROUND(AN$3*100000,0)/1200000,0)/100</f>
      </c>
      <c r="AO102" s="14">
        <f>ROUND(AO101+AN102-AM102,2)</f>
      </c>
      <c r="AP102" s="14">
        <f>ROUND(BL102+MIN(AR101+AQ102-BL102,MAX(0,$CC102-BZ102)),2)</f>
      </c>
      <c r="AQ102" s="14">
        <f>ROUND(ROUND(AR101*100,0)*ROUND(AQ$3*100000,0)/1200000,0)/100</f>
      </c>
      <c r="AR102" s="14">
        <f>ROUND(AR101+AQ102-AP102,2)</f>
      </c>
      <c r="AS102" s="14">
        <f>ROUND(BM102+MIN(AU101+AT102-BM102,MAX(0,$CC102-CA102)),2)</f>
      </c>
      <c r="AT102" s="14">
        <f>ROUND(ROUND(AU101*100,0)*ROUND(AT$3*100000,0)/1200000,0)/100</f>
      </c>
      <c r="AU102" s="14">
        <f>ROUND(AU101+AT102-AS102,2)</f>
      </c>
      <c r="AV102" s="11">
        <f>SUMIF($C$4:$AU$4,"Payment",C102:AU102)</f>
      </c>
      <c r="AW102" s="11">
        <f>SUMIF($C$4:$AU$4,"Interest",C102:AU102)</f>
      </c>
      <c r="AX102" s="11">
        <f>ROUND(SUMIF($C$4:$AU$4,"Balance",C102:AU102),2)</f>
      </c>
      <c r="AY102">
        <f>MIN(E101+D102,C$3)</f>
      </c>
      <c r="AZ102">
        <f>MIN(H101+G102,F$3)</f>
      </c>
      <c r="BA102">
        <f>MIN(K101+J102,I$3)</f>
      </c>
      <c r="BB102">
        <f>MIN(N101+M102,L$3)</f>
      </c>
      <c r="BC102">
        <f>MIN(Q101+P102,O$3)</f>
      </c>
      <c r="BD102">
        <f>MIN(T101+S102,R$3)</f>
      </c>
      <c r="BE102">
        <f>MIN(W101+V102,U$3)</f>
      </c>
      <c r="BF102">
        <f>MIN(Z101+Y102,X$3)</f>
      </c>
      <c r="BG102">
        <f>MIN(AC101+AB102,AA$3)</f>
      </c>
      <c r="BH102">
        <f>MIN(AF101+AE102,AD$3)</f>
      </c>
      <c r="BI102">
        <f>MIN(AI101+AH102,AG$3)</f>
      </c>
      <c r="BJ102">
        <f>MIN(AL101+AK102,AJ$3)</f>
      </c>
      <c r="BK102">
        <f>MIN(AO101+AN102,AM$3)</f>
      </c>
      <c r="BL102">
        <f>MIN(AR101+AQ102,AP$3)</f>
      </c>
      <c r="BM102">
        <f>MIN(AU101+AT102,AS$3)</f>
      </c>
      <c r="BN102">
        <f>E101+D102-AY102</f>
      </c>
      <c r="BO102">
        <f>BN102+H101+G102-AZ102</f>
      </c>
      <c r="BP102">
        <f>BO102+K101+J102-BA102</f>
      </c>
      <c r="BQ102">
        <f>BP102+N101+M102-BB102</f>
      </c>
      <c r="BR102">
        <f>BQ102+Q101+P102-BC102</f>
      </c>
      <c r="BS102">
        <f>BR102+T101+S102-BD102</f>
      </c>
      <c r="BT102">
        <f>BS102+W101+V102-BE102</f>
      </c>
      <c r="BU102">
        <f>BT102+Z101+Y102-BF102</f>
      </c>
      <c r="BV102">
        <f>BU102+AC101+AB102-BG102</f>
      </c>
      <c r="BW102">
        <f>BV102+AF101+AE102-BH102</f>
      </c>
      <c r="BX102">
        <f>BW102+AI101+AH102-BI102</f>
      </c>
      <c r="BY102">
        <f>BX102+AL101+AK102-BJ102</f>
      </c>
      <c r="BZ102">
        <f>BY102+AO101+AN102-BK102</f>
      </c>
      <c r="CA102">
        <f>BZ102+AR101+AQ102-BL102</f>
      </c>
      <c r="CB102">
        <f>CA102+AU101+AT102-BM102</f>
      </c>
      <c r="CC102">
        <f>MAX(0,Plan!$B$6-SUM(AY102:BM102))</f>
      </c>
    </row>
    <row r="103" spans="1:81" x14ac:dyDescent="0.25">
      <c r="A103">
        <v>98</v>
      </c>
      <c r="B103" s="22">
        <f>EDATE(Plan!$B$5,A103-1)</f>
      </c>
      <c r="C103" s="14">
        <f>ROUND(AY103+MIN(E102+D103-AY103,$CC103),2)</f>
      </c>
      <c r="D103" s="14">
        <f>ROUND(ROUND(E102*100,0)*ROUND(D$3*100000,0)/1200000,0)/100</f>
      </c>
      <c r="E103" s="14">
        <f>ROUND(E102+D103-C103,2)</f>
      </c>
      <c r="F103" s="14">
        <f>ROUND(AZ103+MIN(H102+G103-AZ103,MAX(0,$CC103-BN103)),2)</f>
      </c>
      <c r="G103" s="14">
        <f>ROUND(ROUND(H102*100,0)*ROUND(G$3*100000,0)/1200000,0)/100</f>
      </c>
      <c r="H103" s="14">
        <f>ROUND(H102+G103-F103,2)</f>
      </c>
      <c r="I103" s="14">
        <f>ROUND(BA103+MIN(K102+J103-BA103,MAX(0,$CC103-BO103)),2)</f>
      </c>
      <c r="J103" s="14">
        <f>ROUND(ROUND(K102*100,0)*ROUND(J$3*100000,0)/1200000,0)/100</f>
      </c>
      <c r="K103" s="14">
        <f>ROUND(K102+J103-I103,2)</f>
      </c>
      <c r="L103" s="14">
        <f>ROUND(BB103+MIN(N102+M103-BB103,MAX(0,$CC103-BP103)),2)</f>
      </c>
      <c r="M103" s="14">
        <f>ROUND(ROUND(N102*100,0)*ROUND(M$3*100000,0)/1200000,0)/100</f>
      </c>
      <c r="N103" s="14">
        <f>ROUND(N102+M103-L103,2)</f>
      </c>
      <c r="O103" s="14">
        <f>ROUND(BC103+MIN(Q102+P103-BC103,MAX(0,$CC103-BQ103)),2)</f>
      </c>
      <c r="P103" s="14">
        <f>ROUND(ROUND(Q102*100,0)*ROUND(P$3*100000,0)/1200000,0)/100</f>
      </c>
      <c r="Q103" s="14">
        <f>ROUND(Q102+P103-O103,2)</f>
      </c>
      <c r="R103" s="14">
        <f>ROUND(BD103+MIN(T102+S103-BD103,MAX(0,$CC103-BR103)),2)</f>
      </c>
      <c r="S103" s="14">
        <f>ROUND(ROUND(T102*100,0)*ROUND(S$3*100000,0)/1200000,0)/100</f>
      </c>
      <c r="T103" s="14">
        <f>ROUND(T102+S103-R103,2)</f>
      </c>
      <c r="U103" s="14">
        <f>ROUND(BE103+MIN(W102+V103-BE103,MAX(0,$CC103-BS103)),2)</f>
      </c>
      <c r="V103" s="14">
        <f>ROUND(ROUND(W102*100,0)*ROUND(V$3*100000,0)/1200000,0)/100</f>
      </c>
      <c r="W103" s="14">
        <f>ROUND(W102+V103-U103,2)</f>
      </c>
      <c r="X103" s="14">
        <f>ROUND(BF103+MIN(Z102+Y103-BF103,MAX(0,$CC103-BT103)),2)</f>
      </c>
      <c r="Y103" s="14">
        <f>ROUND(ROUND(Z102*100,0)*ROUND(Y$3*100000,0)/1200000,0)/100</f>
      </c>
      <c r="Z103" s="14">
        <f>ROUND(Z102+Y103-X103,2)</f>
      </c>
      <c r="AA103" s="14">
        <f>ROUND(BG103+MIN(AC102+AB103-BG103,MAX(0,$CC103-BU103)),2)</f>
      </c>
      <c r="AB103" s="14">
        <f>ROUND(ROUND(AC102*100,0)*ROUND(AB$3*100000,0)/1200000,0)/100</f>
      </c>
      <c r="AC103" s="14">
        <f>ROUND(AC102+AB103-AA103,2)</f>
      </c>
      <c r="AD103" s="14">
        <f>ROUND(BH103+MIN(AF102+AE103-BH103,MAX(0,$CC103-BV103)),2)</f>
      </c>
      <c r="AE103" s="14">
        <f>ROUND(ROUND(AF102*100,0)*ROUND(AE$3*100000,0)/1200000,0)/100</f>
      </c>
      <c r="AF103" s="14">
        <f>ROUND(AF102+AE103-AD103,2)</f>
      </c>
      <c r="AG103" s="14">
        <f>ROUND(BI103+MIN(AI102+AH103-BI103,MAX(0,$CC103-BW103)),2)</f>
      </c>
      <c r="AH103" s="14">
        <f>ROUND(ROUND(AI102*100,0)*ROUND(AH$3*100000,0)/1200000,0)/100</f>
      </c>
      <c r="AI103" s="14">
        <f>ROUND(AI102+AH103-AG103,2)</f>
      </c>
      <c r="AJ103" s="14">
        <f>ROUND(BJ103+MIN(AL102+AK103-BJ103,MAX(0,$CC103-BX103)),2)</f>
      </c>
      <c r="AK103" s="14">
        <f>ROUND(ROUND(AL102*100,0)*ROUND(AK$3*100000,0)/1200000,0)/100</f>
      </c>
      <c r="AL103" s="14">
        <f>ROUND(AL102+AK103-AJ103,2)</f>
      </c>
      <c r="AM103" s="14">
        <f>ROUND(BK103+MIN(AO102+AN103-BK103,MAX(0,$CC103-BY103)),2)</f>
      </c>
      <c r="AN103" s="14">
        <f>ROUND(ROUND(AO102*100,0)*ROUND(AN$3*100000,0)/1200000,0)/100</f>
      </c>
      <c r="AO103" s="14">
        <f>ROUND(AO102+AN103-AM103,2)</f>
      </c>
      <c r="AP103" s="14">
        <f>ROUND(BL103+MIN(AR102+AQ103-BL103,MAX(0,$CC103-BZ103)),2)</f>
      </c>
      <c r="AQ103" s="14">
        <f>ROUND(ROUND(AR102*100,0)*ROUND(AQ$3*100000,0)/1200000,0)/100</f>
      </c>
      <c r="AR103" s="14">
        <f>ROUND(AR102+AQ103-AP103,2)</f>
      </c>
      <c r="AS103" s="14">
        <f>ROUND(BM103+MIN(AU102+AT103-BM103,MAX(0,$CC103-CA103)),2)</f>
      </c>
      <c r="AT103" s="14">
        <f>ROUND(ROUND(AU102*100,0)*ROUND(AT$3*100000,0)/1200000,0)/100</f>
      </c>
      <c r="AU103" s="14">
        <f>ROUND(AU102+AT103-AS103,2)</f>
      </c>
      <c r="AV103" s="11">
        <f>SUMIF($C$4:$AU$4,"Payment",C103:AU103)</f>
      </c>
      <c r="AW103" s="11">
        <f>SUMIF($C$4:$AU$4,"Interest",C103:AU103)</f>
      </c>
      <c r="AX103" s="11">
        <f>ROUND(SUMIF($C$4:$AU$4,"Balance",C103:AU103),2)</f>
      </c>
      <c r="AY103">
        <f>MIN(E102+D103,C$3)</f>
      </c>
      <c r="AZ103">
        <f>MIN(H102+G103,F$3)</f>
      </c>
      <c r="BA103">
        <f>MIN(K102+J103,I$3)</f>
      </c>
      <c r="BB103">
        <f>MIN(N102+M103,L$3)</f>
      </c>
      <c r="BC103">
        <f>MIN(Q102+P103,O$3)</f>
      </c>
      <c r="BD103">
        <f>MIN(T102+S103,R$3)</f>
      </c>
      <c r="BE103">
        <f>MIN(W102+V103,U$3)</f>
      </c>
      <c r="BF103">
        <f>MIN(Z102+Y103,X$3)</f>
      </c>
      <c r="BG103">
        <f>MIN(AC102+AB103,AA$3)</f>
      </c>
      <c r="BH103">
        <f>MIN(AF102+AE103,AD$3)</f>
      </c>
      <c r="BI103">
        <f>MIN(AI102+AH103,AG$3)</f>
      </c>
      <c r="BJ103">
        <f>MIN(AL102+AK103,AJ$3)</f>
      </c>
      <c r="BK103">
        <f>MIN(AO102+AN103,AM$3)</f>
      </c>
      <c r="BL103">
        <f>MIN(AR102+AQ103,AP$3)</f>
      </c>
      <c r="BM103">
        <f>MIN(AU102+AT103,AS$3)</f>
      </c>
      <c r="BN103">
        <f>E102+D103-AY103</f>
      </c>
      <c r="BO103">
        <f>BN103+H102+G103-AZ103</f>
      </c>
      <c r="BP103">
        <f>BO103+K102+J103-BA103</f>
      </c>
      <c r="BQ103">
        <f>BP103+N102+M103-BB103</f>
      </c>
      <c r="BR103">
        <f>BQ103+Q102+P103-BC103</f>
      </c>
      <c r="BS103">
        <f>BR103+T102+S103-BD103</f>
      </c>
      <c r="BT103">
        <f>BS103+W102+V103-BE103</f>
      </c>
      <c r="BU103">
        <f>BT103+Z102+Y103-BF103</f>
      </c>
      <c r="BV103">
        <f>BU103+AC102+AB103-BG103</f>
      </c>
      <c r="BW103">
        <f>BV103+AF102+AE103-BH103</f>
      </c>
      <c r="BX103">
        <f>BW103+AI102+AH103-BI103</f>
      </c>
      <c r="BY103">
        <f>BX103+AL102+AK103-BJ103</f>
      </c>
      <c r="BZ103">
        <f>BY103+AO102+AN103-BK103</f>
      </c>
      <c r="CA103">
        <f>BZ103+AR102+AQ103-BL103</f>
      </c>
      <c r="CB103">
        <f>CA103+AU102+AT103-BM103</f>
      </c>
      <c r="CC103">
        <f>MAX(0,Plan!$B$6-SUM(AY103:BM103))</f>
      </c>
    </row>
    <row r="104" spans="1:81" x14ac:dyDescent="0.25">
      <c r="A104">
        <v>99</v>
      </c>
      <c r="B104" s="22">
        <f>EDATE(Plan!$B$5,A104-1)</f>
      </c>
      <c r="C104" s="14">
        <f>ROUND(AY104+MIN(E103+D104-AY104,$CC104),2)</f>
      </c>
      <c r="D104" s="14">
        <f>ROUND(ROUND(E103*100,0)*ROUND(D$3*100000,0)/1200000,0)/100</f>
      </c>
      <c r="E104" s="14">
        <f>ROUND(E103+D104-C104,2)</f>
      </c>
      <c r="F104" s="14">
        <f>ROUND(AZ104+MIN(H103+G104-AZ104,MAX(0,$CC104-BN104)),2)</f>
      </c>
      <c r="G104" s="14">
        <f>ROUND(ROUND(H103*100,0)*ROUND(G$3*100000,0)/1200000,0)/100</f>
      </c>
      <c r="H104" s="14">
        <f>ROUND(H103+G104-F104,2)</f>
      </c>
      <c r="I104" s="14">
        <f>ROUND(BA104+MIN(K103+J104-BA104,MAX(0,$CC104-BO104)),2)</f>
      </c>
      <c r="J104" s="14">
        <f>ROUND(ROUND(K103*100,0)*ROUND(J$3*100000,0)/1200000,0)/100</f>
      </c>
      <c r="K104" s="14">
        <f>ROUND(K103+J104-I104,2)</f>
      </c>
      <c r="L104" s="14">
        <f>ROUND(BB104+MIN(N103+M104-BB104,MAX(0,$CC104-BP104)),2)</f>
      </c>
      <c r="M104" s="14">
        <f>ROUND(ROUND(N103*100,0)*ROUND(M$3*100000,0)/1200000,0)/100</f>
      </c>
      <c r="N104" s="14">
        <f>ROUND(N103+M104-L104,2)</f>
      </c>
      <c r="O104" s="14">
        <f>ROUND(BC104+MIN(Q103+P104-BC104,MAX(0,$CC104-BQ104)),2)</f>
      </c>
      <c r="P104" s="14">
        <f>ROUND(ROUND(Q103*100,0)*ROUND(P$3*100000,0)/1200000,0)/100</f>
      </c>
      <c r="Q104" s="14">
        <f>ROUND(Q103+P104-O104,2)</f>
      </c>
      <c r="R104" s="14">
        <f>ROUND(BD104+MIN(T103+S104-BD104,MAX(0,$CC104-BR104)),2)</f>
      </c>
      <c r="S104" s="14">
        <f>ROUND(ROUND(T103*100,0)*ROUND(S$3*100000,0)/1200000,0)/100</f>
      </c>
      <c r="T104" s="14">
        <f>ROUND(T103+S104-R104,2)</f>
      </c>
      <c r="U104" s="14">
        <f>ROUND(BE104+MIN(W103+V104-BE104,MAX(0,$CC104-BS104)),2)</f>
      </c>
      <c r="V104" s="14">
        <f>ROUND(ROUND(W103*100,0)*ROUND(V$3*100000,0)/1200000,0)/100</f>
      </c>
      <c r="W104" s="14">
        <f>ROUND(W103+V104-U104,2)</f>
      </c>
      <c r="X104" s="14">
        <f>ROUND(BF104+MIN(Z103+Y104-BF104,MAX(0,$CC104-BT104)),2)</f>
      </c>
      <c r="Y104" s="14">
        <f>ROUND(ROUND(Z103*100,0)*ROUND(Y$3*100000,0)/1200000,0)/100</f>
      </c>
      <c r="Z104" s="14">
        <f>ROUND(Z103+Y104-X104,2)</f>
      </c>
      <c r="AA104" s="14">
        <f>ROUND(BG104+MIN(AC103+AB104-BG104,MAX(0,$CC104-BU104)),2)</f>
      </c>
      <c r="AB104" s="14">
        <f>ROUND(ROUND(AC103*100,0)*ROUND(AB$3*100000,0)/1200000,0)/100</f>
      </c>
      <c r="AC104" s="14">
        <f>ROUND(AC103+AB104-AA104,2)</f>
      </c>
      <c r="AD104" s="14">
        <f>ROUND(BH104+MIN(AF103+AE104-BH104,MAX(0,$CC104-BV104)),2)</f>
      </c>
      <c r="AE104" s="14">
        <f>ROUND(ROUND(AF103*100,0)*ROUND(AE$3*100000,0)/1200000,0)/100</f>
      </c>
      <c r="AF104" s="14">
        <f>ROUND(AF103+AE104-AD104,2)</f>
      </c>
      <c r="AG104" s="14">
        <f>ROUND(BI104+MIN(AI103+AH104-BI104,MAX(0,$CC104-BW104)),2)</f>
      </c>
      <c r="AH104" s="14">
        <f>ROUND(ROUND(AI103*100,0)*ROUND(AH$3*100000,0)/1200000,0)/100</f>
      </c>
      <c r="AI104" s="14">
        <f>ROUND(AI103+AH104-AG104,2)</f>
      </c>
      <c r="AJ104" s="14">
        <f>ROUND(BJ104+MIN(AL103+AK104-BJ104,MAX(0,$CC104-BX104)),2)</f>
      </c>
      <c r="AK104" s="14">
        <f>ROUND(ROUND(AL103*100,0)*ROUND(AK$3*100000,0)/1200000,0)/100</f>
      </c>
      <c r="AL104" s="14">
        <f>ROUND(AL103+AK104-AJ104,2)</f>
      </c>
      <c r="AM104" s="14">
        <f>ROUND(BK104+MIN(AO103+AN104-BK104,MAX(0,$CC104-BY104)),2)</f>
      </c>
      <c r="AN104" s="14">
        <f>ROUND(ROUND(AO103*100,0)*ROUND(AN$3*100000,0)/1200000,0)/100</f>
      </c>
      <c r="AO104" s="14">
        <f>ROUND(AO103+AN104-AM104,2)</f>
      </c>
      <c r="AP104" s="14">
        <f>ROUND(BL104+MIN(AR103+AQ104-BL104,MAX(0,$CC104-BZ104)),2)</f>
      </c>
      <c r="AQ104" s="14">
        <f>ROUND(ROUND(AR103*100,0)*ROUND(AQ$3*100000,0)/1200000,0)/100</f>
      </c>
      <c r="AR104" s="14">
        <f>ROUND(AR103+AQ104-AP104,2)</f>
      </c>
      <c r="AS104" s="14">
        <f>ROUND(BM104+MIN(AU103+AT104-BM104,MAX(0,$CC104-CA104)),2)</f>
      </c>
      <c r="AT104" s="14">
        <f>ROUND(ROUND(AU103*100,0)*ROUND(AT$3*100000,0)/1200000,0)/100</f>
      </c>
      <c r="AU104" s="14">
        <f>ROUND(AU103+AT104-AS104,2)</f>
      </c>
      <c r="AV104" s="11">
        <f>SUMIF($C$4:$AU$4,"Payment",C104:AU104)</f>
      </c>
      <c r="AW104" s="11">
        <f>SUMIF($C$4:$AU$4,"Interest",C104:AU104)</f>
      </c>
      <c r="AX104" s="11">
        <f>ROUND(SUMIF($C$4:$AU$4,"Balance",C104:AU104),2)</f>
      </c>
      <c r="AY104">
        <f>MIN(E103+D104,C$3)</f>
      </c>
      <c r="AZ104">
        <f>MIN(H103+G104,F$3)</f>
      </c>
      <c r="BA104">
        <f>MIN(K103+J104,I$3)</f>
      </c>
      <c r="BB104">
        <f>MIN(N103+M104,L$3)</f>
      </c>
      <c r="BC104">
        <f>MIN(Q103+P104,O$3)</f>
      </c>
      <c r="BD104">
        <f>MIN(T103+S104,R$3)</f>
      </c>
      <c r="BE104">
        <f>MIN(W103+V104,U$3)</f>
      </c>
      <c r="BF104">
        <f>MIN(Z103+Y104,X$3)</f>
      </c>
      <c r="BG104">
        <f>MIN(AC103+AB104,AA$3)</f>
      </c>
      <c r="BH104">
        <f>MIN(AF103+AE104,AD$3)</f>
      </c>
      <c r="BI104">
        <f>MIN(AI103+AH104,AG$3)</f>
      </c>
      <c r="BJ104">
        <f>MIN(AL103+AK104,AJ$3)</f>
      </c>
      <c r="BK104">
        <f>MIN(AO103+AN104,AM$3)</f>
      </c>
      <c r="BL104">
        <f>MIN(AR103+AQ104,AP$3)</f>
      </c>
      <c r="BM104">
        <f>MIN(AU103+AT104,AS$3)</f>
      </c>
      <c r="BN104">
        <f>E103+D104-AY104</f>
      </c>
      <c r="BO104">
        <f>BN104+H103+G104-AZ104</f>
      </c>
      <c r="BP104">
        <f>BO104+K103+J104-BA104</f>
      </c>
      <c r="BQ104">
        <f>BP104+N103+M104-BB104</f>
      </c>
      <c r="BR104">
        <f>BQ104+Q103+P104-BC104</f>
      </c>
      <c r="BS104">
        <f>BR104+T103+S104-BD104</f>
      </c>
      <c r="BT104">
        <f>BS104+W103+V104-BE104</f>
      </c>
      <c r="BU104">
        <f>BT104+Z103+Y104-BF104</f>
      </c>
      <c r="BV104">
        <f>BU104+AC103+AB104-BG104</f>
      </c>
      <c r="BW104">
        <f>BV104+AF103+AE104-BH104</f>
      </c>
      <c r="BX104">
        <f>BW104+AI103+AH104-BI104</f>
      </c>
      <c r="BY104">
        <f>BX104+AL103+AK104-BJ104</f>
      </c>
      <c r="BZ104">
        <f>BY104+AO103+AN104-BK104</f>
      </c>
      <c r="CA104">
        <f>BZ104+AR103+AQ104-BL104</f>
      </c>
      <c r="CB104">
        <f>CA104+AU103+AT104-BM104</f>
      </c>
      <c r="CC104">
        <f>MAX(0,Plan!$B$6-SUM(AY104:BM104))</f>
      </c>
    </row>
    <row r="105" spans="1:81" x14ac:dyDescent="0.25">
      <c r="A105">
        <v>100</v>
      </c>
      <c r="B105" s="22">
        <f>EDATE(Plan!$B$5,A105-1)</f>
      </c>
      <c r="C105" s="14">
        <f>ROUND(AY105+MIN(E104+D105-AY105,$CC105),2)</f>
      </c>
      <c r="D105" s="14">
        <f>ROUND(ROUND(E104*100,0)*ROUND(D$3*100000,0)/1200000,0)/100</f>
      </c>
      <c r="E105" s="14">
        <f>ROUND(E104+D105-C105,2)</f>
      </c>
      <c r="F105" s="14">
        <f>ROUND(AZ105+MIN(H104+G105-AZ105,MAX(0,$CC105-BN105)),2)</f>
      </c>
      <c r="G105" s="14">
        <f>ROUND(ROUND(H104*100,0)*ROUND(G$3*100000,0)/1200000,0)/100</f>
      </c>
      <c r="H105" s="14">
        <f>ROUND(H104+G105-F105,2)</f>
      </c>
      <c r="I105" s="14">
        <f>ROUND(BA105+MIN(K104+J105-BA105,MAX(0,$CC105-BO105)),2)</f>
      </c>
      <c r="J105" s="14">
        <f>ROUND(ROUND(K104*100,0)*ROUND(J$3*100000,0)/1200000,0)/100</f>
      </c>
      <c r="K105" s="14">
        <f>ROUND(K104+J105-I105,2)</f>
      </c>
      <c r="L105" s="14">
        <f>ROUND(BB105+MIN(N104+M105-BB105,MAX(0,$CC105-BP105)),2)</f>
      </c>
      <c r="M105" s="14">
        <f>ROUND(ROUND(N104*100,0)*ROUND(M$3*100000,0)/1200000,0)/100</f>
      </c>
      <c r="N105" s="14">
        <f>ROUND(N104+M105-L105,2)</f>
      </c>
      <c r="O105" s="14">
        <f>ROUND(BC105+MIN(Q104+P105-BC105,MAX(0,$CC105-BQ105)),2)</f>
      </c>
      <c r="P105" s="14">
        <f>ROUND(ROUND(Q104*100,0)*ROUND(P$3*100000,0)/1200000,0)/100</f>
      </c>
      <c r="Q105" s="14">
        <f>ROUND(Q104+P105-O105,2)</f>
      </c>
      <c r="R105" s="14">
        <f>ROUND(BD105+MIN(T104+S105-BD105,MAX(0,$CC105-BR105)),2)</f>
      </c>
      <c r="S105" s="14">
        <f>ROUND(ROUND(T104*100,0)*ROUND(S$3*100000,0)/1200000,0)/100</f>
      </c>
      <c r="T105" s="14">
        <f>ROUND(T104+S105-R105,2)</f>
      </c>
      <c r="U105" s="14">
        <f>ROUND(BE105+MIN(W104+V105-BE105,MAX(0,$CC105-BS105)),2)</f>
      </c>
      <c r="V105" s="14">
        <f>ROUND(ROUND(W104*100,0)*ROUND(V$3*100000,0)/1200000,0)/100</f>
      </c>
      <c r="W105" s="14">
        <f>ROUND(W104+V105-U105,2)</f>
      </c>
      <c r="X105" s="14">
        <f>ROUND(BF105+MIN(Z104+Y105-BF105,MAX(0,$CC105-BT105)),2)</f>
      </c>
      <c r="Y105" s="14">
        <f>ROUND(ROUND(Z104*100,0)*ROUND(Y$3*100000,0)/1200000,0)/100</f>
      </c>
      <c r="Z105" s="14">
        <f>ROUND(Z104+Y105-X105,2)</f>
      </c>
      <c r="AA105" s="14">
        <f>ROUND(BG105+MIN(AC104+AB105-BG105,MAX(0,$CC105-BU105)),2)</f>
      </c>
      <c r="AB105" s="14">
        <f>ROUND(ROUND(AC104*100,0)*ROUND(AB$3*100000,0)/1200000,0)/100</f>
      </c>
      <c r="AC105" s="14">
        <f>ROUND(AC104+AB105-AA105,2)</f>
      </c>
      <c r="AD105" s="14">
        <f>ROUND(BH105+MIN(AF104+AE105-BH105,MAX(0,$CC105-BV105)),2)</f>
      </c>
      <c r="AE105" s="14">
        <f>ROUND(ROUND(AF104*100,0)*ROUND(AE$3*100000,0)/1200000,0)/100</f>
      </c>
      <c r="AF105" s="14">
        <f>ROUND(AF104+AE105-AD105,2)</f>
      </c>
      <c r="AG105" s="14">
        <f>ROUND(BI105+MIN(AI104+AH105-BI105,MAX(0,$CC105-BW105)),2)</f>
      </c>
      <c r="AH105" s="14">
        <f>ROUND(ROUND(AI104*100,0)*ROUND(AH$3*100000,0)/1200000,0)/100</f>
      </c>
      <c r="AI105" s="14">
        <f>ROUND(AI104+AH105-AG105,2)</f>
      </c>
      <c r="AJ105" s="14">
        <f>ROUND(BJ105+MIN(AL104+AK105-BJ105,MAX(0,$CC105-BX105)),2)</f>
      </c>
      <c r="AK105" s="14">
        <f>ROUND(ROUND(AL104*100,0)*ROUND(AK$3*100000,0)/1200000,0)/100</f>
      </c>
      <c r="AL105" s="14">
        <f>ROUND(AL104+AK105-AJ105,2)</f>
      </c>
      <c r="AM105" s="14">
        <f>ROUND(BK105+MIN(AO104+AN105-BK105,MAX(0,$CC105-BY105)),2)</f>
      </c>
      <c r="AN105" s="14">
        <f>ROUND(ROUND(AO104*100,0)*ROUND(AN$3*100000,0)/1200000,0)/100</f>
      </c>
      <c r="AO105" s="14">
        <f>ROUND(AO104+AN105-AM105,2)</f>
      </c>
      <c r="AP105" s="14">
        <f>ROUND(BL105+MIN(AR104+AQ105-BL105,MAX(0,$CC105-BZ105)),2)</f>
      </c>
      <c r="AQ105" s="14">
        <f>ROUND(ROUND(AR104*100,0)*ROUND(AQ$3*100000,0)/1200000,0)/100</f>
      </c>
      <c r="AR105" s="14">
        <f>ROUND(AR104+AQ105-AP105,2)</f>
      </c>
      <c r="AS105" s="14">
        <f>ROUND(BM105+MIN(AU104+AT105-BM105,MAX(0,$CC105-CA105)),2)</f>
      </c>
      <c r="AT105" s="14">
        <f>ROUND(ROUND(AU104*100,0)*ROUND(AT$3*100000,0)/1200000,0)/100</f>
      </c>
      <c r="AU105" s="14">
        <f>ROUND(AU104+AT105-AS105,2)</f>
      </c>
      <c r="AV105" s="11">
        <f>SUMIF($C$4:$AU$4,"Payment",C105:AU105)</f>
      </c>
      <c r="AW105" s="11">
        <f>SUMIF($C$4:$AU$4,"Interest",C105:AU105)</f>
      </c>
      <c r="AX105" s="11">
        <f>ROUND(SUMIF($C$4:$AU$4,"Balance",C105:AU105),2)</f>
      </c>
      <c r="AY105">
        <f>MIN(E104+D105,C$3)</f>
      </c>
      <c r="AZ105">
        <f>MIN(H104+G105,F$3)</f>
      </c>
      <c r="BA105">
        <f>MIN(K104+J105,I$3)</f>
      </c>
      <c r="BB105">
        <f>MIN(N104+M105,L$3)</f>
      </c>
      <c r="BC105">
        <f>MIN(Q104+P105,O$3)</f>
      </c>
      <c r="BD105">
        <f>MIN(T104+S105,R$3)</f>
      </c>
      <c r="BE105">
        <f>MIN(W104+V105,U$3)</f>
      </c>
      <c r="BF105">
        <f>MIN(Z104+Y105,X$3)</f>
      </c>
      <c r="BG105">
        <f>MIN(AC104+AB105,AA$3)</f>
      </c>
      <c r="BH105">
        <f>MIN(AF104+AE105,AD$3)</f>
      </c>
      <c r="BI105">
        <f>MIN(AI104+AH105,AG$3)</f>
      </c>
      <c r="BJ105">
        <f>MIN(AL104+AK105,AJ$3)</f>
      </c>
      <c r="BK105">
        <f>MIN(AO104+AN105,AM$3)</f>
      </c>
      <c r="BL105">
        <f>MIN(AR104+AQ105,AP$3)</f>
      </c>
      <c r="BM105">
        <f>MIN(AU104+AT105,AS$3)</f>
      </c>
      <c r="BN105">
        <f>E104+D105-AY105</f>
      </c>
      <c r="BO105">
        <f>BN105+H104+G105-AZ105</f>
      </c>
      <c r="BP105">
        <f>BO105+K104+J105-BA105</f>
      </c>
      <c r="BQ105">
        <f>BP105+N104+M105-BB105</f>
      </c>
      <c r="BR105">
        <f>BQ105+Q104+P105-BC105</f>
      </c>
      <c r="BS105">
        <f>BR105+T104+S105-BD105</f>
      </c>
      <c r="BT105">
        <f>BS105+W104+V105-BE105</f>
      </c>
      <c r="BU105">
        <f>BT105+Z104+Y105-BF105</f>
      </c>
      <c r="BV105">
        <f>BU105+AC104+AB105-BG105</f>
      </c>
      <c r="BW105">
        <f>BV105+AF104+AE105-BH105</f>
      </c>
      <c r="BX105">
        <f>BW105+AI104+AH105-BI105</f>
      </c>
      <c r="BY105">
        <f>BX105+AL104+AK105-BJ105</f>
      </c>
      <c r="BZ105">
        <f>BY105+AO104+AN105-BK105</f>
      </c>
      <c r="CA105">
        <f>BZ105+AR104+AQ105-BL105</f>
      </c>
      <c r="CB105">
        <f>CA105+AU104+AT105-BM105</f>
      </c>
      <c r="CC105">
        <f>MAX(0,Plan!$B$6-SUM(AY105:BM105))</f>
      </c>
    </row>
    <row r="106" spans="1:81" x14ac:dyDescent="0.25">
      <c r="A106">
        <v>101</v>
      </c>
      <c r="B106" s="22">
        <f>EDATE(Plan!$B$5,A106-1)</f>
      </c>
      <c r="C106" s="14">
        <f>ROUND(AY106+MIN(E105+D106-AY106,$CC106),2)</f>
      </c>
      <c r="D106" s="14">
        <f>ROUND(ROUND(E105*100,0)*ROUND(D$3*100000,0)/1200000,0)/100</f>
      </c>
      <c r="E106" s="14">
        <f>ROUND(E105+D106-C106,2)</f>
      </c>
      <c r="F106" s="14">
        <f>ROUND(AZ106+MIN(H105+G106-AZ106,MAX(0,$CC106-BN106)),2)</f>
      </c>
      <c r="G106" s="14">
        <f>ROUND(ROUND(H105*100,0)*ROUND(G$3*100000,0)/1200000,0)/100</f>
      </c>
      <c r="H106" s="14">
        <f>ROUND(H105+G106-F106,2)</f>
      </c>
      <c r="I106" s="14">
        <f>ROUND(BA106+MIN(K105+J106-BA106,MAX(0,$CC106-BO106)),2)</f>
      </c>
      <c r="J106" s="14">
        <f>ROUND(ROUND(K105*100,0)*ROUND(J$3*100000,0)/1200000,0)/100</f>
      </c>
      <c r="K106" s="14">
        <f>ROUND(K105+J106-I106,2)</f>
      </c>
      <c r="L106" s="14">
        <f>ROUND(BB106+MIN(N105+M106-BB106,MAX(0,$CC106-BP106)),2)</f>
      </c>
      <c r="M106" s="14">
        <f>ROUND(ROUND(N105*100,0)*ROUND(M$3*100000,0)/1200000,0)/100</f>
      </c>
      <c r="N106" s="14">
        <f>ROUND(N105+M106-L106,2)</f>
      </c>
      <c r="O106" s="14">
        <f>ROUND(BC106+MIN(Q105+P106-BC106,MAX(0,$CC106-BQ106)),2)</f>
      </c>
      <c r="P106" s="14">
        <f>ROUND(ROUND(Q105*100,0)*ROUND(P$3*100000,0)/1200000,0)/100</f>
      </c>
      <c r="Q106" s="14">
        <f>ROUND(Q105+P106-O106,2)</f>
      </c>
      <c r="R106" s="14">
        <f>ROUND(BD106+MIN(T105+S106-BD106,MAX(0,$CC106-BR106)),2)</f>
      </c>
      <c r="S106" s="14">
        <f>ROUND(ROUND(T105*100,0)*ROUND(S$3*100000,0)/1200000,0)/100</f>
      </c>
      <c r="T106" s="14">
        <f>ROUND(T105+S106-R106,2)</f>
      </c>
      <c r="U106" s="14">
        <f>ROUND(BE106+MIN(W105+V106-BE106,MAX(0,$CC106-BS106)),2)</f>
      </c>
      <c r="V106" s="14">
        <f>ROUND(ROUND(W105*100,0)*ROUND(V$3*100000,0)/1200000,0)/100</f>
      </c>
      <c r="W106" s="14">
        <f>ROUND(W105+V106-U106,2)</f>
      </c>
      <c r="X106" s="14">
        <f>ROUND(BF106+MIN(Z105+Y106-BF106,MAX(0,$CC106-BT106)),2)</f>
      </c>
      <c r="Y106" s="14">
        <f>ROUND(ROUND(Z105*100,0)*ROUND(Y$3*100000,0)/1200000,0)/100</f>
      </c>
      <c r="Z106" s="14">
        <f>ROUND(Z105+Y106-X106,2)</f>
      </c>
      <c r="AA106" s="14">
        <f>ROUND(BG106+MIN(AC105+AB106-BG106,MAX(0,$CC106-BU106)),2)</f>
      </c>
      <c r="AB106" s="14">
        <f>ROUND(ROUND(AC105*100,0)*ROUND(AB$3*100000,0)/1200000,0)/100</f>
      </c>
      <c r="AC106" s="14">
        <f>ROUND(AC105+AB106-AA106,2)</f>
      </c>
      <c r="AD106" s="14">
        <f>ROUND(BH106+MIN(AF105+AE106-BH106,MAX(0,$CC106-BV106)),2)</f>
      </c>
      <c r="AE106" s="14">
        <f>ROUND(ROUND(AF105*100,0)*ROUND(AE$3*100000,0)/1200000,0)/100</f>
      </c>
      <c r="AF106" s="14">
        <f>ROUND(AF105+AE106-AD106,2)</f>
      </c>
      <c r="AG106" s="14">
        <f>ROUND(BI106+MIN(AI105+AH106-BI106,MAX(0,$CC106-BW106)),2)</f>
      </c>
      <c r="AH106" s="14">
        <f>ROUND(ROUND(AI105*100,0)*ROUND(AH$3*100000,0)/1200000,0)/100</f>
      </c>
      <c r="AI106" s="14">
        <f>ROUND(AI105+AH106-AG106,2)</f>
      </c>
      <c r="AJ106" s="14">
        <f>ROUND(BJ106+MIN(AL105+AK106-BJ106,MAX(0,$CC106-BX106)),2)</f>
      </c>
      <c r="AK106" s="14">
        <f>ROUND(ROUND(AL105*100,0)*ROUND(AK$3*100000,0)/1200000,0)/100</f>
      </c>
      <c r="AL106" s="14">
        <f>ROUND(AL105+AK106-AJ106,2)</f>
      </c>
      <c r="AM106" s="14">
        <f>ROUND(BK106+MIN(AO105+AN106-BK106,MAX(0,$CC106-BY106)),2)</f>
      </c>
      <c r="AN106" s="14">
        <f>ROUND(ROUND(AO105*100,0)*ROUND(AN$3*100000,0)/1200000,0)/100</f>
      </c>
      <c r="AO106" s="14">
        <f>ROUND(AO105+AN106-AM106,2)</f>
      </c>
      <c r="AP106" s="14">
        <f>ROUND(BL106+MIN(AR105+AQ106-BL106,MAX(0,$CC106-BZ106)),2)</f>
      </c>
      <c r="AQ106" s="14">
        <f>ROUND(ROUND(AR105*100,0)*ROUND(AQ$3*100000,0)/1200000,0)/100</f>
      </c>
      <c r="AR106" s="14">
        <f>ROUND(AR105+AQ106-AP106,2)</f>
      </c>
      <c r="AS106" s="14">
        <f>ROUND(BM106+MIN(AU105+AT106-BM106,MAX(0,$CC106-CA106)),2)</f>
      </c>
      <c r="AT106" s="14">
        <f>ROUND(ROUND(AU105*100,0)*ROUND(AT$3*100000,0)/1200000,0)/100</f>
      </c>
      <c r="AU106" s="14">
        <f>ROUND(AU105+AT106-AS106,2)</f>
      </c>
      <c r="AV106" s="11">
        <f>SUMIF($C$4:$AU$4,"Payment",C106:AU106)</f>
      </c>
      <c r="AW106" s="11">
        <f>SUMIF($C$4:$AU$4,"Interest",C106:AU106)</f>
      </c>
      <c r="AX106" s="11">
        <f>ROUND(SUMIF($C$4:$AU$4,"Balance",C106:AU106),2)</f>
      </c>
      <c r="AY106">
        <f>MIN(E105+D106,C$3)</f>
      </c>
      <c r="AZ106">
        <f>MIN(H105+G106,F$3)</f>
      </c>
      <c r="BA106">
        <f>MIN(K105+J106,I$3)</f>
      </c>
      <c r="BB106">
        <f>MIN(N105+M106,L$3)</f>
      </c>
      <c r="BC106">
        <f>MIN(Q105+P106,O$3)</f>
      </c>
      <c r="BD106">
        <f>MIN(T105+S106,R$3)</f>
      </c>
      <c r="BE106">
        <f>MIN(W105+V106,U$3)</f>
      </c>
      <c r="BF106">
        <f>MIN(Z105+Y106,X$3)</f>
      </c>
      <c r="BG106">
        <f>MIN(AC105+AB106,AA$3)</f>
      </c>
      <c r="BH106">
        <f>MIN(AF105+AE106,AD$3)</f>
      </c>
      <c r="BI106">
        <f>MIN(AI105+AH106,AG$3)</f>
      </c>
      <c r="BJ106">
        <f>MIN(AL105+AK106,AJ$3)</f>
      </c>
      <c r="BK106">
        <f>MIN(AO105+AN106,AM$3)</f>
      </c>
      <c r="BL106">
        <f>MIN(AR105+AQ106,AP$3)</f>
      </c>
      <c r="BM106">
        <f>MIN(AU105+AT106,AS$3)</f>
      </c>
      <c r="BN106">
        <f>E105+D106-AY106</f>
      </c>
      <c r="BO106">
        <f>BN106+H105+G106-AZ106</f>
      </c>
      <c r="BP106">
        <f>BO106+K105+J106-BA106</f>
      </c>
      <c r="BQ106">
        <f>BP106+N105+M106-BB106</f>
      </c>
      <c r="BR106">
        <f>BQ106+Q105+P106-BC106</f>
      </c>
      <c r="BS106">
        <f>BR106+T105+S106-BD106</f>
      </c>
      <c r="BT106">
        <f>BS106+W105+V106-BE106</f>
      </c>
      <c r="BU106">
        <f>BT106+Z105+Y106-BF106</f>
      </c>
      <c r="BV106">
        <f>BU106+AC105+AB106-BG106</f>
      </c>
      <c r="BW106">
        <f>BV106+AF105+AE106-BH106</f>
      </c>
      <c r="BX106">
        <f>BW106+AI105+AH106-BI106</f>
      </c>
      <c r="BY106">
        <f>BX106+AL105+AK106-BJ106</f>
      </c>
      <c r="BZ106">
        <f>BY106+AO105+AN106-BK106</f>
      </c>
      <c r="CA106">
        <f>BZ106+AR105+AQ106-BL106</f>
      </c>
      <c r="CB106">
        <f>CA106+AU105+AT106-BM106</f>
      </c>
      <c r="CC106">
        <f>MAX(0,Plan!$B$6-SUM(AY106:BM106))</f>
      </c>
    </row>
    <row r="107" spans="1:81" x14ac:dyDescent="0.25">
      <c r="A107">
        <v>102</v>
      </c>
      <c r="B107" s="22">
        <f>EDATE(Plan!$B$5,A107-1)</f>
      </c>
      <c r="C107" s="14">
        <f>ROUND(AY107+MIN(E106+D107-AY107,$CC107),2)</f>
      </c>
      <c r="D107" s="14">
        <f>ROUND(ROUND(E106*100,0)*ROUND(D$3*100000,0)/1200000,0)/100</f>
      </c>
      <c r="E107" s="14">
        <f>ROUND(E106+D107-C107,2)</f>
      </c>
      <c r="F107" s="14">
        <f>ROUND(AZ107+MIN(H106+G107-AZ107,MAX(0,$CC107-BN107)),2)</f>
      </c>
      <c r="G107" s="14">
        <f>ROUND(ROUND(H106*100,0)*ROUND(G$3*100000,0)/1200000,0)/100</f>
      </c>
      <c r="H107" s="14">
        <f>ROUND(H106+G107-F107,2)</f>
      </c>
      <c r="I107" s="14">
        <f>ROUND(BA107+MIN(K106+J107-BA107,MAX(0,$CC107-BO107)),2)</f>
      </c>
      <c r="J107" s="14">
        <f>ROUND(ROUND(K106*100,0)*ROUND(J$3*100000,0)/1200000,0)/100</f>
      </c>
      <c r="K107" s="14">
        <f>ROUND(K106+J107-I107,2)</f>
      </c>
      <c r="L107" s="14">
        <f>ROUND(BB107+MIN(N106+M107-BB107,MAX(0,$CC107-BP107)),2)</f>
      </c>
      <c r="M107" s="14">
        <f>ROUND(ROUND(N106*100,0)*ROUND(M$3*100000,0)/1200000,0)/100</f>
      </c>
      <c r="N107" s="14">
        <f>ROUND(N106+M107-L107,2)</f>
      </c>
      <c r="O107" s="14">
        <f>ROUND(BC107+MIN(Q106+P107-BC107,MAX(0,$CC107-BQ107)),2)</f>
      </c>
      <c r="P107" s="14">
        <f>ROUND(ROUND(Q106*100,0)*ROUND(P$3*100000,0)/1200000,0)/100</f>
      </c>
      <c r="Q107" s="14">
        <f>ROUND(Q106+P107-O107,2)</f>
      </c>
      <c r="R107" s="14">
        <f>ROUND(BD107+MIN(T106+S107-BD107,MAX(0,$CC107-BR107)),2)</f>
      </c>
      <c r="S107" s="14">
        <f>ROUND(ROUND(T106*100,0)*ROUND(S$3*100000,0)/1200000,0)/100</f>
      </c>
      <c r="T107" s="14">
        <f>ROUND(T106+S107-R107,2)</f>
      </c>
      <c r="U107" s="14">
        <f>ROUND(BE107+MIN(W106+V107-BE107,MAX(0,$CC107-BS107)),2)</f>
      </c>
      <c r="V107" s="14">
        <f>ROUND(ROUND(W106*100,0)*ROUND(V$3*100000,0)/1200000,0)/100</f>
      </c>
      <c r="W107" s="14">
        <f>ROUND(W106+V107-U107,2)</f>
      </c>
      <c r="X107" s="14">
        <f>ROUND(BF107+MIN(Z106+Y107-BF107,MAX(0,$CC107-BT107)),2)</f>
      </c>
      <c r="Y107" s="14">
        <f>ROUND(ROUND(Z106*100,0)*ROUND(Y$3*100000,0)/1200000,0)/100</f>
      </c>
      <c r="Z107" s="14">
        <f>ROUND(Z106+Y107-X107,2)</f>
      </c>
      <c r="AA107" s="14">
        <f>ROUND(BG107+MIN(AC106+AB107-BG107,MAX(0,$CC107-BU107)),2)</f>
      </c>
      <c r="AB107" s="14">
        <f>ROUND(ROUND(AC106*100,0)*ROUND(AB$3*100000,0)/1200000,0)/100</f>
      </c>
      <c r="AC107" s="14">
        <f>ROUND(AC106+AB107-AA107,2)</f>
      </c>
      <c r="AD107" s="14">
        <f>ROUND(BH107+MIN(AF106+AE107-BH107,MAX(0,$CC107-BV107)),2)</f>
      </c>
      <c r="AE107" s="14">
        <f>ROUND(ROUND(AF106*100,0)*ROUND(AE$3*100000,0)/1200000,0)/100</f>
      </c>
      <c r="AF107" s="14">
        <f>ROUND(AF106+AE107-AD107,2)</f>
      </c>
      <c r="AG107" s="14">
        <f>ROUND(BI107+MIN(AI106+AH107-BI107,MAX(0,$CC107-BW107)),2)</f>
      </c>
      <c r="AH107" s="14">
        <f>ROUND(ROUND(AI106*100,0)*ROUND(AH$3*100000,0)/1200000,0)/100</f>
      </c>
      <c r="AI107" s="14">
        <f>ROUND(AI106+AH107-AG107,2)</f>
      </c>
      <c r="AJ107" s="14">
        <f>ROUND(BJ107+MIN(AL106+AK107-BJ107,MAX(0,$CC107-BX107)),2)</f>
      </c>
      <c r="AK107" s="14">
        <f>ROUND(ROUND(AL106*100,0)*ROUND(AK$3*100000,0)/1200000,0)/100</f>
      </c>
      <c r="AL107" s="14">
        <f>ROUND(AL106+AK107-AJ107,2)</f>
      </c>
      <c r="AM107" s="14">
        <f>ROUND(BK107+MIN(AO106+AN107-BK107,MAX(0,$CC107-BY107)),2)</f>
      </c>
      <c r="AN107" s="14">
        <f>ROUND(ROUND(AO106*100,0)*ROUND(AN$3*100000,0)/1200000,0)/100</f>
      </c>
      <c r="AO107" s="14">
        <f>ROUND(AO106+AN107-AM107,2)</f>
      </c>
      <c r="AP107" s="14">
        <f>ROUND(BL107+MIN(AR106+AQ107-BL107,MAX(0,$CC107-BZ107)),2)</f>
      </c>
      <c r="AQ107" s="14">
        <f>ROUND(ROUND(AR106*100,0)*ROUND(AQ$3*100000,0)/1200000,0)/100</f>
      </c>
      <c r="AR107" s="14">
        <f>ROUND(AR106+AQ107-AP107,2)</f>
      </c>
      <c r="AS107" s="14">
        <f>ROUND(BM107+MIN(AU106+AT107-BM107,MAX(0,$CC107-CA107)),2)</f>
      </c>
      <c r="AT107" s="14">
        <f>ROUND(ROUND(AU106*100,0)*ROUND(AT$3*100000,0)/1200000,0)/100</f>
      </c>
      <c r="AU107" s="14">
        <f>ROUND(AU106+AT107-AS107,2)</f>
      </c>
      <c r="AV107" s="11">
        <f>SUMIF($C$4:$AU$4,"Payment",C107:AU107)</f>
      </c>
      <c r="AW107" s="11">
        <f>SUMIF($C$4:$AU$4,"Interest",C107:AU107)</f>
      </c>
      <c r="AX107" s="11">
        <f>ROUND(SUMIF($C$4:$AU$4,"Balance",C107:AU107),2)</f>
      </c>
      <c r="AY107">
        <f>MIN(E106+D107,C$3)</f>
      </c>
      <c r="AZ107">
        <f>MIN(H106+G107,F$3)</f>
      </c>
      <c r="BA107">
        <f>MIN(K106+J107,I$3)</f>
      </c>
      <c r="BB107">
        <f>MIN(N106+M107,L$3)</f>
      </c>
      <c r="BC107">
        <f>MIN(Q106+P107,O$3)</f>
      </c>
      <c r="BD107">
        <f>MIN(T106+S107,R$3)</f>
      </c>
      <c r="BE107">
        <f>MIN(W106+V107,U$3)</f>
      </c>
      <c r="BF107">
        <f>MIN(Z106+Y107,X$3)</f>
      </c>
      <c r="BG107">
        <f>MIN(AC106+AB107,AA$3)</f>
      </c>
      <c r="BH107">
        <f>MIN(AF106+AE107,AD$3)</f>
      </c>
      <c r="BI107">
        <f>MIN(AI106+AH107,AG$3)</f>
      </c>
      <c r="BJ107">
        <f>MIN(AL106+AK107,AJ$3)</f>
      </c>
      <c r="BK107">
        <f>MIN(AO106+AN107,AM$3)</f>
      </c>
      <c r="BL107">
        <f>MIN(AR106+AQ107,AP$3)</f>
      </c>
      <c r="BM107">
        <f>MIN(AU106+AT107,AS$3)</f>
      </c>
      <c r="BN107">
        <f>E106+D107-AY107</f>
      </c>
      <c r="BO107">
        <f>BN107+H106+G107-AZ107</f>
      </c>
      <c r="BP107">
        <f>BO107+K106+J107-BA107</f>
      </c>
      <c r="BQ107">
        <f>BP107+N106+M107-BB107</f>
      </c>
      <c r="BR107">
        <f>BQ107+Q106+P107-BC107</f>
      </c>
      <c r="BS107">
        <f>BR107+T106+S107-BD107</f>
      </c>
      <c r="BT107">
        <f>BS107+W106+V107-BE107</f>
      </c>
      <c r="BU107">
        <f>BT107+Z106+Y107-BF107</f>
      </c>
      <c r="BV107">
        <f>BU107+AC106+AB107-BG107</f>
      </c>
      <c r="BW107">
        <f>BV107+AF106+AE107-BH107</f>
      </c>
      <c r="BX107">
        <f>BW107+AI106+AH107-BI107</f>
      </c>
      <c r="BY107">
        <f>BX107+AL106+AK107-BJ107</f>
      </c>
      <c r="BZ107">
        <f>BY107+AO106+AN107-BK107</f>
      </c>
      <c r="CA107">
        <f>BZ107+AR106+AQ107-BL107</f>
      </c>
      <c r="CB107">
        <f>CA107+AU106+AT107-BM107</f>
      </c>
      <c r="CC107">
        <f>MAX(0,Plan!$B$6-SUM(AY107:BM107))</f>
      </c>
    </row>
    <row r="108" spans="1:81" x14ac:dyDescent="0.25">
      <c r="A108">
        <v>103</v>
      </c>
      <c r="B108" s="22">
        <f>EDATE(Plan!$B$5,A108-1)</f>
      </c>
      <c r="C108" s="14">
        <f>ROUND(AY108+MIN(E107+D108-AY108,$CC108),2)</f>
      </c>
      <c r="D108" s="14">
        <f>ROUND(ROUND(E107*100,0)*ROUND(D$3*100000,0)/1200000,0)/100</f>
      </c>
      <c r="E108" s="14">
        <f>ROUND(E107+D108-C108,2)</f>
      </c>
      <c r="F108" s="14">
        <f>ROUND(AZ108+MIN(H107+G108-AZ108,MAX(0,$CC108-BN108)),2)</f>
      </c>
      <c r="G108" s="14">
        <f>ROUND(ROUND(H107*100,0)*ROUND(G$3*100000,0)/1200000,0)/100</f>
      </c>
      <c r="H108" s="14">
        <f>ROUND(H107+G108-F108,2)</f>
      </c>
      <c r="I108" s="14">
        <f>ROUND(BA108+MIN(K107+J108-BA108,MAX(0,$CC108-BO108)),2)</f>
      </c>
      <c r="J108" s="14">
        <f>ROUND(ROUND(K107*100,0)*ROUND(J$3*100000,0)/1200000,0)/100</f>
      </c>
      <c r="K108" s="14">
        <f>ROUND(K107+J108-I108,2)</f>
      </c>
      <c r="L108" s="14">
        <f>ROUND(BB108+MIN(N107+M108-BB108,MAX(0,$CC108-BP108)),2)</f>
      </c>
      <c r="M108" s="14">
        <f>ROUND(ROUND(N107*100,0)*ROUND(M$3*100000,0)/1200000,0)/100</f>
      </c>
      <c r="N108" s="14">
        <f>ROUND(N107+M108-L108,2)</f>
      </c>
      <c r="O108" s="14">
        <f>ROUND(BC108+MIN(Q107+P108-BC108,MAX(0,$CC108-BQ108)),2)</f>
      </c>
      <c r="P108" s="14">
        <f>ROUND(ROUND(Q107*100,0)*ROUND(P$3*100000,0)/1200000,0)/100</f>
      </c>
      <c r="Q108" s="14">
        <f>ROUND(Q107+P108-O108,2)</f>
      </c>
      <c r="R108" s="14">
        <f>ROUND(BD108+MIN(T107+S108-BD108,MAX(0,$CC108-BR108)),2)</f>
      </c>
      <c r="S108" s="14">
        <f>ROUND(ROUND(T107*100,0)*ROUND(S$3*100000,0)/1200000,0)/100</f>
      </c>
      <c r="T108" s="14">
        <f>ROUND(T107+S108-R108,2)</f>
      </c>
      <c r="U108" s="14">
        <f>ROUND(BE108+MIN(W107+V108-BE108,MAX(0,$CC108-BS108)),2)</f>
      </c>
      <c r="V108" s="14">
        <f>ROUND(ROUND(W107*100,0)*ROUND(V$3*100000,0)/1200000,0)/100</f>
      </c>
      <c r="W108" s="14">
        <f>ROUND(W107+V108-U108,2)</f>
      </c>
      <c r="X108" s="14">
        <f>ROUND(BF108+MIN(Z107+Y108-BF108,MAX(0,$CC108-BT108)),2)</f>
      </c>
      <c r="Y108" s="14">
        <f>ROUND(ROUND(Z107*100,0)*ROUND(Y$3*100000,0)/1200000,0)/100</f>
      </c>
      <c r="Z108" s="14">
        <f>ROUND(Z107+Y108-X108,2)</f>
      </c>
      <c r="AA108" s="14">
        <f>ROUND(BG108+MIN(AC107+AB108-BG108,MAX(0,$CC108-BU108)),2)</f>
      </c>
      <c r="AB108" s="14">
        <f>ROUND(ROUND(AC107*100,0)*ROUND(AB$3*100000,0)/1200000,0)/100</f>
      </c>
      <c r="AC108" s="14">
        <f>ROUND(AC107+AB108-AA108,2)</f>
      </c>
      <c r="AD108" s="14">
        <f>ROUND(BH108+MIN(AF107+AE108-BH108,MAX(0,$CC108-BV108)),2)</f>
      </c>
      <c r="AE108" s="14">
        <f>ROUND(ROUND(AF107*100,0)*ROUND(AE$3*100000,0)/1200000,0)/100</f>
      </c>
      <c r="AF108" s="14">
        <f>ROUND(AF107+AE108-AD108,2)</f>
      </c>
      <c r="AG108" s="14">
        <f>ROUND(BI108+MIN(AI107+AH108-BI108,MAX(0,$CC108-BW108)),2)</f>
      </c>
      <c r="AH108" s="14">
        <f>ROUND(ROUND(AI107*100,0)*ROUND(AH$3*100000,0)/1200000,0)/100</f>
      </c>
      <c r="AI108" s="14">
        <f>ROUND(AI107+AH108-AG108,2)</f>
      </c>
      <c r="AJ108" s="14">
        <f>ROUND(BJ108+MIN(AL107+AK108-BJ108,MAX(0,$CC108-BX108)),2)</f>
      </c>
      <c r="AK108" s="14">
        <f>ROUND(ROUND(AL107*100,0)*ROUND(AK$3*100000,0)/1200000,0)/100</f>
      </c>
      <c r="AL108" s="14">
        <f>ROUND(AL107+AK108-AJ108,2)</f>
      </c>
      <c r="AM108" s="14">
        <f>ROUND(BK108+MIN(AO107+AN108-BK108,MAX(0,$CC108-BY108)),2)</f>
      </c>
      <c r="AN108" s="14">
        <f>ROUND(ROUND(AO107*100,0)*ROUND(AN$3*100000,0)/1200000,0)/100</f>
      </c>
      <c r="AO108" s="14">
        <f>ROUND(AO107+AN108-AM108,2)</f>
      </c>
      <c r="AP108" s="14">
        <f>ROUND(BL108+MIN(AR107+AQ108-BL108,MAX(0,$CC108-BZ108)),2)</f>
      </c>
      <c r="AQ108" s="14">
        <f>ROUND(ROUND(AR107*100,0)*ROUND(AQ$3*100000,0)/1200000,0)/100</f>
      </c>
      <c r="AR108" s="14">
        <f>ROUND(AR107+AQ108-AP108,2)</f>
      </c>
      <c r="AS108" s="14">
        <f>ROUND(BM108+MIN(AU107+AT108-BM108,MAX(0,$CC108-CA108)),2)</f>
      </c>
      <c r="AT108" s="14">
        <f>ROUND(ROUND(AU107*100,0)*ROUND(AT$3*100000,0)/1200000,0)/100</f>
      </c>
      <c r="AU108" s="14">
        <f>ROUND(AU107+AT108-AS108,2)</f>
      </c>
      <c r="AV108" s="11">
        <f>SUMIF($C$4:$AU$4,"Payment",C108:AU108)</f>
      </c>
      <c r="AW108" s="11">
        <f>SUMIF($C$4:$AU$4,"Interest",C108:AU108)</f>
      </c>
      <c r="AX108" s="11">
        <f>ROUND(SUMIF($C$4:$AU$4,"Balance",C108:AU108),2)</f>
      </c>
      <c r="AY108">
        <f>MIN(E107+D108,C$3)</f>
      </c>
      <c r="AZ108">
        <f>MIN(H107+G108,F$3)</f>
      </c>
      <c r="BA108">
        <f>MIN(K107+J108,I$3)</f>
      </c>
      <c r="BB108">
        <f>MIN(N107+M108,L$3)</f>
      </c>
      <c r="BC108">
        <f>MIN(Q107+P108,O$3)</f>
      </c>
      <c r="BD108">
        <f>MIN(T107+S108,R$3)</f>
      </c>
      <c r="BE108">
        <f>MIN(W107+V108,U$3)</f>
      </c>
      <c r="BF108">
        <f>MIN(Z107+Y108,X$3)</f>
      </c>
      <c r="BG108">
        <f>MIN(AC107+AB108,AA$3)</f>
      </c>
      <c r="BH108">
        <f>MIN(AF107+AE108,AD$3)</f>
      </c>
      <c r="BI108">
        <f>MIN(AI107+AH108,AG$3)</f>
      </c>
      <c r="BJ108">
        <f>MIN(AL107+AK108,AJ$3)</f>
      </c>
      <c r="BK108">
        <f>MIN(AO107+AN108,AM$3)</f>
      </c>
      <c r="BL108">
        <f>MIN(AR107+AQ108,AP$3)</f>
      </c>
      <c r="BM108">
        <f>MIN(AU107+AT108,AS$3)</f>
      </c>
      <c r="BN108">
        <f>E107+D108-AY108</f>
      </c>
      <c r="BO108">
        <f>BN108+H107+G108-AZ108</f>
      </c>
      <c r="BP108">
        <f>BO108+K107+J108-BA108</f>
      </c>
      <c r="BQ108">
        <f>BP108+N107+M108-BB108</f>
      </c>
      <c r="BR108">
        <f>BQ108+Q107+P108-BC108</f>
      </c>
      <c r="BS108">
        <f>BR108+T107+S108-BD108</f>
      </c>
      <c r="BT108">
        <f>BS108+W107+V108-BE108</f>
      </c>
      <c r="BU108">
        <f>BT108+Z107+Y108-BF108</f>
      </c>
      <c r="BV108">
        <f>BU108+AC107+AB108-BG108</f>
      </c>
      <c r="BW108">
        <f>BV108+AF107+AE108-BH108</f>
      </c>
      <c r="BX108">
        <f>BW108+AI107+AH108-BI108</f>
      </c>
      <c r="BY108">
        <f>BX108+AL107+AK108-BJ108</f>
      </c>
      <c r="BZ108">
        <f>BY108+AO107+AN108-BK108</f>
      </c>
      <c r="CA108">
        <f>BZ108+AR107+AQ108-BL108</f>
      </c>
      <c r="CB108">
        <f>CA108+AU107+AT108-BM108</f>
      </c>
      <c r="CC108">
        <f>MAX(0,Plan!$B$6-SUM(AY108:BM108))</f>
      </c>
    </row>
    <row r="109" spans="1:81" x14ac:dyDescent="0.25">
      <c r="A109">
        <v>104</v>
      </c>
      <c r="B109" s="22">
        <f>EDATE(Plan!$B$5,A109-1)</f>
      </c>
      <c r="C109" s="14">
        <f>ROUND(AY109+MIN(E108+D109-AY109,$CC109),2)</f>
      </c>
      <c r="D109" s="14">
        <f>ROUND(ROUND(E108*100,0)*ROUND(D$3*100000,0)/1200000,0)/100</f>
      </c>
      <c r="E109" s="14">
        <f>ROUND(E108+D109-C109,2)</f>
      </c>
      <c r="F109" s="14">
        <f>ROUND(AZ109+MIN(H108+G109-AZ109,MAX(0,$CC109-BN109)),2)</f>
      </c>
      <c r="G109" s="14">
        <f>ROUND(ROUND(H108*100,0)*ROUND(G$3*100000,0)/1200000,0)/100</f>
      </c>
      <c r="H109" s="14">
        <f>ROUND(H108+G109-F109,2)</f>
      </c>
      <c r="I109" s="14">
        <f>ROUND(BA109+MIN(K108+J109-BA109,MAX(0,$CC109-BO109)),2)</f>
      </c>
      <c r="J109" s="14">
        <f>ROUND(ROUND(K108*100,0)*ROUND(J$3*100000,0)/1200000,0)/100</f>
      </c>
      <c r="K109" s="14">
        <f>ROUND(K108+J109-I109,2)</f>
      </c>
      <c r="L109" s="14">
        <f>ROUND(BB109+MIN(N108+M109-BB109,MAX(0,$CC109-BP109)),2)</f>
      </c>
      <c r="M109" s="14">
        <f>ROUND(ROUND(N108*100,0)*ROUND(M$3*100000,0)/1200000,0)/100</f>
      </c>
      <c r="N109" s="14">
        <f>ROUND(N108+M109-L109,2)</f>
      </c>
      <c r="O109" s="14">
        <f>ROUND(BC109+MIN(Q108+P109-BC109,MAX(0,$CC109-BQ109)),2)</f>
      </c>
      <c r="P109" s="14">
        <f>ROUND(ROUND(Q108*100,0)*ROUND(P$3*100000,0)/1200000,0)/100</f>
      </c>
      <c r="Q109" s="14">
        <f>ROUND(Q108+P109-O109,2)</f>
      </c>
      <c r="R109" s="14">
        <f>ROUND(BD109+MIN(T108+S109-BD109,MAX(0,$CC109-BR109)),2)</f>
      </c>
      <c r="S109" s="14">
        <f>ROUND(ROUND(T108*100,0)*ROUND(S$3*100000,0)/1200000,0)/100</f>
      </c>
      <c r="T109" s="14">
        <f>ROUND(T108+S109-R109,2)</f>
      </c>
      <c r="U109" s="14">
        <f>ROUND(BE109+MIN(W108+V109-BE109,MAX(0,$CC109-BS109)),2)</f>
      </c>
      <c r="V109" s="14">
        <f>ROUND(ROUND(W108*100,0)*ROUND(V$3*100000,0)/1200000,0)/100</f>
      </c>
      <c r="W109" s="14">
        <f>ROUND(W108+V109-U109,2)</f>
      </c>
      <c r="X109" s="14">
        <f>ROUND(BF109+MIN(Z108+Y109-BF109,MAX(0,$CC109-BT109)),2)</f>
      </c>
      <c r="Y109" s="14">
        <f>ROUND(ROUND(Z108*100,0)*ROUND(Y$3*100000,0)/1200000,0)/100</f>
      </c>
      <c r="Z109" s="14">
        <f>ROUND(Z108+Y109-X109,2)</f>
      </c>
      <c r="AA109" s="14">
        <f>ROUND(BG109+MIN(AC108+AB109-BG109,MAX(0,$CC109-BU109)),2)</f>
      </c>
      <c r="AB109" s="14">
        <f>ROUND(ROUND(AC108*100,0)*ROUND(AB$3*100000,0)/1200000,0)/100</f>
      </c>
      <c r="AC109" s="14">
        <f>ROUND(AC108+AB109-AA109,2)</f>
      </c>
      <c r="AD109" s="14">
        <f>ROUND(BH109+MIN(AF108+AE109-BH109,MAX(0,$CC109-BV109)),2)</f>
      </c>
      <c r="AE109" s="14">
        <f>ROUND(ROUND(AF108*100,0)*ROUND(AE$3*100000,0)/1200000,0)/100</f>
      </c>
      <c r="AF109" s="14">
        <f>ROUND(AF108+AE109-AD109,2)</f>
      </c>
      <c r="AG109" s="14">
        <f>ROUND(BI109+MIN(AI108+AH109-BI109,MAX(0,$CC109-BW109)),2)</f>
      </c>
      <c r="AH109" s="14">
        <f>ROUND(ROUND(AI108*100,0)*ROUND(AH$3*100000,0)/1200000,0)/100</f>
      </c>
      <c r="AI109" s="14">
        <f>ROUND(AI108+AH109-AG109,2)</f>
      </c>
      <c r="AJ109" s="14">
        <f>ROUND(BJ109+MIN(AL108+AK109-BJ109,MAX(0,$CC109-BX109)),2)</f>
      </c>
      <c r="AK109" s="14">
        <f>ROUND(ROUND(AL108*100,0)*ROUND(AK$3*100000,0)/1200000,0)/100</f>
      </c>
      <c r="AL109" s="14">
        <f>ROUND(AL108+AK109-AJ109,2)</f>
      </c>
      <c r="AM109" s="14">
        <f>ROUND(BK109+MIN(AO108+AN109-BK109,MAX(0,$CC109-BY109)),2)</f>
      </c>
      <c r="AN109" s="14">
        <f>ROUND(ROUND(AO108*100,0)*ROUND(AN$3*100000,0)/1200000,0)/100</f>
      </c>
      <c r="AO109" s="14">
        <f>ROUND(AO108+AN109-AM109,2)</f>
      </c>
      <c r="AP109" s="14">
        <f>ROUND(BL109+MIN(AR108+AQ109-BL109,MAX(0,$CC109-BZ109)),2)</f>
      </c>
      <c r="AQ109" s="14">
        <f>ROUND(ROUND(AR108*100,0)*ROUND(AQ$3*100000,0)/1200000,0)/100</f>
      </c>
      <c r="AR109" s="14">
        <f>ROUND(AR108+AQ109-AP109,2)</f>
      </c>
      <c r="AS109" s="14">
        <f>ROUND(BM109+MIN(AU108+AT109-BM109,MAX(0,$CC109-CA109)),2)</f>
      </c>
      <c r="AT109" s="14">
        <f>ROUND(ROUND(AU108*100,0)*ROUND(AT$3*100000,0)/1200000,0)/100</f>
      </c>
      <c r="AU109" s="14">
        <f>ROUND(AU108+AT109-AS109,2)</f>
      </c>
      <c r="AV109" s="11">
        <f>SUMIF($C$4:$AU$4,"Payment",C109:AU109)</f>
      </c>
      <c r="AW109" s="11">
        <f>SUMIF($C$4:$AU$4,"Interest",C109:AU109)</f>
      </c>
      <c r="AX109" s="11">
        <f>ROUND(SUMIF($C$4:$AU$4,"Balance",C109:AU109),2)</f>
      </c>
      <c r="AY109">
        <f>MIN(E108+D109,C$3)</f>
      </c>
      <c r="AZ109">
        <f>MIN(H108+G109,F$3)</f>
      </c>
      <c r="BA109">
        <f>MIN(K108+J109,I$3)</f>
      </c>
      <c r="BB109">
        <f>MIN(N108+M109,L$3)</f>
      </c>
      <c r="BC109">
        <f>MIN(Q108+P109,O$3)</f>
      </c>
      <c r="BD109">
        <f>MIN(T108+S109,R$3)</f>
      </c>
      <c r="BE109">
        <f>MIN(W108+V109,U$3)</f>
      </c>
      <c r="BF109">
        <f>MIN(Z108+Y109,X$3)</f>
      </c>
      <c r="BG109">
        <f>MIN(AC108+AB109,AA$3)</f>
      </c>
      <c r="BH109">
        <f>MIN(AF108+AE109,AD$3)</f>
      </c>
      <c r="BI109">
        <f>MIN(AI108+AH109,AG$3)</f>
      </c>
      <c r="BJ109">
        <f>MIN(AL108+AK109,AJ$3)</f>
      </c>
      <c r="BK109">
        <f>MIN(AO108+AN109,AM$3)</f>
      </c>
      <c r="BL109">
        <f>MIN(AR108+AQ109,AP$3)</f>
      </c>
      <c r="BM109">
        <f>MIN(AU108+AT109,AS$3)</f>
      </c>
      <c r="BN109">
        <f>E108+D109-AY109</f>
      </c>
      <c r="BO109">
        <f>BN109+H108+G109-AZ109</f>
      </c>
      <c r="BP109">
        <f>BO109+K108+J109-BA109</f>
      </c>
      <c r="BQ109">
        <f>BP109+N108+M109-BB109</f>
      </c>
      <c r="BR109">
        <f>BQ109+Q108+P109-BC109</f>
      </c>
      <c r="BS109">
        <f>BR109+T108+S109-BD109</f>
      </c>
      <c r="BT109">
        <f>BS109+W108+V109-BE109</f>
      </c>
      <c r="BU109">
        <f>BT109+Z108+Y109-BF109</f>
      </c>
      <c r="BV109">
        <f>BU109+AC108+AB109-BG109</f>
      </c>
      <c r="BW109">
        <f>BV109+AF108+AE109-BH109</f>
      </c>
      <c r="BX109">
        <f>BW109+AI108+AH109-BI109</f>
      </c>
      <c r="BY109">
        <f>BX109+AL108+AK109-BJ109</f>
      </c>
      <c r="BZ109">
        <f>BY109+AO108+AN109-BK109</f>
      </c>
      <c r="CA109">
        <f>BZ109+AR108+AQ109-BL109</f>
      </c>
      <c r="CB109">
        <f>CA109+AU108+AT109-BM109</f>
      </c>
      <c r="CC109">
        <f>MAX(0,Plan!$B$6-SUM(AY109:BM109))</f>
      </c>
    </row>
    <row r="110" spans="1:81" x14ac:dyDescent="0.25">
      <c r="A110">
        <v>105</v>
      </c>
      <c r="B110" s="22">
        <f>EDATE(Plan!$B$5,A110-1)</f>
      </c>
      <c r="C110" s="14">
        <f>ROUND(AY110+MIN(E109+D110-AY110,$CC110),2)</f>
      </c>
      <c r="D110" s="14">
        <f>ROUND(ROUND(E109*100,0)*ROUND(D$3*100000,0)/1200000,0)/100</f>
      </c>
      <c r="E110" s="14">
        <f>ROUND(E109+D110-C110,2)</f>
      </c>
      <c r="F110" s="14">
        <f>ROUND(AZ110+MIN(H109+G110-AZ110,MAX(0,$CC110-BN110)),2)</f>
      </c>
      <c r="G110" s="14">
        <f>ROUND(ROUND(H109*100,0)*ROUND(G$3*100000,0)/1200000,0)/100</f>
      </c>
      <c r="H110" s="14">
        <f>ROUND(H109+G110-F110,2)</f>
      </c>
      <c r="I110" s="14">
        <f>ROUND(BA110+MIN(K109+J110-BA110,MAX(0,$CC110-BO110)),2)</f>
      </c>
      <c r="J110" s="14">
        <f>ROUND(ROUND(K109*100,0)*ROUND(J$3*100000,0)/1200000,0)/100</f>
      </c>
      <c r="K110" s="14">
        <f>ROUND(K109+J110-I110,2)</f>
      </c>
      <c r="L110" s="14">
        <f>ROUND(BB110+MIN(N109+M110-BB110,MAX(0,$CC110-BP110)),2)</f>
      </c>
      <c r="M110" s="14">
        <f>ROUND(ROUND(N109*100,0)*ROUND(M$3*100000,0)/1200000,0)/100</f>
      </c>
      <c r="N110" s="14">
        <f>ROUND(N109+M110-L110,2)</f>
      </c>
      <c r="O110" s="14">
        <f>ROUND(BC110+MIN(Q109+P110-BC110,MAX(0,$CC110-BQ110)),2)</f>
      </c>
      <c r="P110" s="14">
        <f>ROUND(ROUND(Q109*100,0)*ROUND(P$3*100000,0)/1200000,0)/100</f>
      </c>
      <c r="Q110" s="14">
        <f>ROUND(Q109+P110-O110,2)</f>
      </c>
      <c r="R110" s="14">
        <f>ROUND(BD110+MIN(T109+S110-BD110,MAX(0,$CC110-BR110)),2)</f>
      </c>
      <c r="S110" s="14">
        <f>ROUND(ROUND(T109*100,0)*ROUND(S$3*100000,0)/1200000,0)/100</f>
      </c>
      <c r="T110" s="14">
        <f>ROUND(T109+S110-R110,2)</f>
      </c>
      <c r="U110" s="14">
        <f>ROUND(BE110+MIN(W109+V110-BE110,MAX(0,$CC110-BS110)),2)</f>
      </c>
      <c r="V110" s="14">
        <f>ROUND(ROUND(W109*100,0)*ROUND(V$3*100000,0)/1200000,0)/100</f>
      </c>
      <c r="W110" s="14">
        <f>ROUND(W109+V110-U110,2)</f>
      </c>
      <c r="X110" s="14">
        <f>ROUND(BF110+MIN(Z109+Y110-BF110,MAX(0,$CC110-BT110)),2)</f>
      </c>
      <c r="Y110" s="14">
        <f>ROUND(ROUND(Z109*100,0)*ROUND(Y$3*100000,0)/1200000,0)/100</f>
      </c>
      <c r="Z110" s="14">
        <f>ROUND(Z109+Y110-X110,2)</f>
      </c>
      <c r="AA110" s="14">
        <f>ROUND(BG110+MIN(AC109+AB110-BG110,MAX(0,$CC110-BU110)),2)</f>
      </c>
      <c r="AB110" s="14">
        <f>ROUND(ROUND(AC109*100,0)*ROUND(AB$3*100000,0)/1200000,0)/100</f>
      </c>
      <c r="AC110" s="14">
        <f>ROUND(AC109+AB110-AA110,2)</f>
      </c>
      <c r="AD110" s="14">
        <f>ROUND(BH110+MIN(AF109+AE110-BH110,MAX(0,$CC110-BV110)),2)</f>
      </c>
      <c r="AE110" s="14">
        <f>ROUND(ROUND(AF109*100,0)*ROUND(AE$3*100000,0)/1200000,0)/100</f>
      </c>
      <c r="AF110" s="14">
        <f>ROUND(AF109+AE110-AD110,2)</f>
      </c>
      <c r="AG110" s="14">
        <f>ROUND(BI110+MIN(AI109+AH110-BI110,MAX(0,$CC110-BW110)),2)</f>
      </c>
      <c r="AH110" s="14">
        <f>ROUND(ROUND(AI109*100,0)*ROUND(AH$3*100000,0)/1200000,0)/100</f>
      </c>
      <c r="AI110" s="14">
        <f>ROUND(AI109+AH110-AG110,2)</f>
      </c>
      <c r="AJ110" s="14">
        <f>ROUND(BJ110+MIN(AL109+AK110-BJ110,MAX(0,$CC110-BX110)),2)</f>
      </c>
      <c r="AK110" s="14">
        <f>ROUND(ROUND(AL109*100,0)*ROUND(AK$3*100000,0)/1200000,0)/100</f>
      </c>
      <c r="AL110" s="14">
        <f>ROUND(AL109+AK110-AJ110,2)</f>
      </c>
      <c r="AM110" s="14">
        <f>ROUND(BK110+MIN(AO109+AN110-BK110,MAX(0,$CC110-BY110)),2)</f>
      </c>
      <c r="AN110" s="14">
        <f>ROUND(ROUND(AO109*100,0)*ROUND(AN$3*100000,0)/1200000,0)/100</f>
      </c>
      <c r="AO110" s="14">
        <f>ROUND(AO109+AN110-AM110,2)</f>
      </c>
      <c r="AP110" s="14">
        <f>ROUND(BL110+MIN(AR109+AQ110-BL110,MAX(0,$CC110-BZ110)),2)</f>
      </c>
      <c r="AQ110" s="14">
        <f>ROUND(ROUND(AR109*100,0)*ROUND(AQ$3*100000,0)/1200000,0)/100</f>
      </c>
      <c r="AR110" s="14">
        <f>ROUND(AR109+AQ110-AP110,2)</f>
      </c>
      <c r="AS110" s="14">
        <f>ROUND(BM110+MIN(AU109+AT110-BM110,MAX(0,$CC110-CA110)),2)</f>
      </c>
      <c r="AT110" s="14">
        <f>ROUND(ROUND(AU109*100,0)*ROUND(AT$3*100000,0)/1200000,0)/100</f>
      </c>
      <c r="AU110" s="14">
        <f>ROUND(AU109+AT110-AS110,2)</f>
      </c>
      <c r="AV110" s="11">
        <f>SUMIF($C$4:$AU$4,"Payment",C110:AU110)</f>
      </c>
      <c r="AW110" s="11">
        <f>SUMIF($C$4:$AU$4,"Interest",C110:AU110)</f>
      </c>
      <c r="AX110" s="11">
        <f>ROUND(SUMIF($C$4:$AU$4,"Balance",C110:AU110),2)</f>
      </c>
      <c r="AY110">
        <f>MIN(E109+D110,C$3)</f>
      </c>
      <c r="AZ110">
        <f>MIN(H109+G110,F$3)</f>
      </c>
      <c r="BA110">
        <f>MIN(K109+J110,I$3)</f>
      </c>
      <c r="BB110">
        <f>MIN(N109+M110,L$3)</f>
      </c>
      <c r="BC110">
        <f>MIN(Q109+P110,O$3)</f>
      </c>
      <c r="BD110">
        <f>MIN(T109+S110,R$3)</f>
      </c>
      <c r="BE110">
        <f>MIN(W109+V110,U$3)</f>
      </c>
      <c r="BF110">
        <f>MIN(Z109+Y110,X$3)</f>
      </c>
      <c r="BG110">
        <f>MIN(AC109+AB110,AA$3)</f>
      </c>
      <c r="BH110">
        <f>MIN(AF109+AE110,AD$3)</f>
      </c>
      <c r="BI110">
        <f>MIN(AI109+AH110,AG$3)</f>
      </c>
      <c r="BJ110">
        <f>MIN(AL109+AK110,AJ$3)</f>
      </c>
      <c r="BK110">
        <f>MIN(AO109+AN110,AM$3)</f>
      </c>
      <c r="BL110">
        <f>MIN(AR109+AQ110,AP$3)</f>
      </c>
      <c r="BM110">
        <f>MIN(AU109+AT110,AS$3)</f>
      </c>
      <c r="BN110">
        <f>E109+D110-AY110</f>
      </c>
      <c r="BO110">
        <f>BN110+H109+G110-AZ110</f>
      </c>
      <c r="BP110">
        <f>BO110+K109+J110-BA110</f>
      </c>
      <c r="BQ110">
        <f>BP110+N109+M110-BB110</f>
      </c>
      <c r="BR110">
        <f>BQ110+Q109+P110-BC110</f>
      </c>
      <c r="BS110">
        <f>BR110+T109+S110-BD110</f>
      </c>
      <c r="BT110">
        <f>BS110+W109+V110-BE110</f>
      </c>
      <c r="BU110">
        <f>BT110+Z109+Y110-BF110</f>
      </c>
      <c r="BV110">
        <f>BU110+AC109+AB110-BG110</f>
      </c>
      <c r="BW110">
        <f>BV110+AF109+AE110-BH110</f>
      </c>
      <c r="BX110">
        <f>BW110+AI109+AH110-BI110</f>
      </c>
      <c r="BY110">
        <f>BX110+AL109+AK110-BJ110</f>
      </c>
      <c r="BZ110">
        <f>BY110+AO109+AN110-BK110</f>
      </c>
      <c r="CA110">
        <f>BZ110+AR109+AQ110-BL110</f>
      </c>
      <c r="CB110">
        <f>CA110+AU109+AT110-BM110</f>
      </c>
      <c r="CC110">
        <f>MAX(0,Plan!$B$6-SUM(AY110:BM110))</f>
      </c>
    </row>
    <row r="111" spans="1:81" x14ac:dyDescent="0.25">
      <c r="A111">
        <v>106</v>
      </c>
      <c r="B111" s="22">
        <f>EDATE(Plan!$B$5,A111-1)</f>
      </c>
      <c r="C111" s="14">
        <f>ROUND(AY111+MIN(E110+D111-AY111,$CC111),2)</f>
      </c>
      <c r="D111" s="14">
        <f>ROUND(ROUND(E110*100,0)*ROUND(D$3*100000,0)/1200000,0)/100</f>
      </c>
      <c r="E111" s="14">
        <f>ROUND(E110+D111-C111,2)</f>
      </c>
      <c r="F111" s="14">
        <f>ROUND(AZ111+MIN(H110+G111-AZ111,MAX(0,$CC111-BN111)),2)</f>
      </c>
      <c r="G111" s="14">
        <f>ROUND(ROUND(H110*100,0)*ROUND(G$3*100000,0)/1200000,0)/100</f>
      </c>
      <c r="H111" s="14">
        <f>ROUND(H110+G111-F111,2)</f>
      </c>
      <c r="I111" s="14">
        <f>ROUND(BA111+MIN(K110+J111-BA111,MAX(0,$CC111-BO111)),2)</f>
      </c>
      <c r="J111" s="14">
        <f>ROUND(ROUND(K110*100,0)*ROUND(J$3*100000,0)/1200000,0)/100</f>
      </c>
      <c r="K111" s="14">
        <f>ROUND(K110+J111-I111,2)</f>
      </c>
      <c r="L111" s="14">
        <f>ROUND(BB111+MIN(N110+M111-BB111,MAX(0,$CC111-BP111)),2)</f>
      </c>
      <c r="M111" s="14">
        <f>ROUND(ROUND(N110*100,0)*ROUND(M$3*100000,0)/1200000,0)/100</f>
      </c>
      <c r="N111" s="14">
        <f>ROUND(N110+M111-L111,2)</f>
      </c>
      <c r="O111" s="14">
        <f>ROUND(BC111+MIN(Q110+P111-BC111,MAX(0,$CC111-BQ111)),2)</f>
      </c>
      <c r="P111" s="14">
        <f>ROUND(ROUND(Q110*100,0)*ROUND(P$3*100000,0)/1200000,0)/100</f>
      </c>
      <c r="Q111" s="14">
        <f>ROUND(Q110+P111-O111,2)</f>
      </c>
      <c r="R111" s="14">
        <f>ROUND(BD111+MIN(T110+S111-BD111,MAX(0,$CC111-BR111)),2)</f>
      </c>
      <c r="S111" s="14">
        <f>ROUND(ROUND(T110*100,0)*ROUND(S$3*100000,0)/1200000,0)/100</f>
      </c>
      <c r="T111" s="14">
        <f>ROUND(T110+S111-R111,2)</f>
      </c>
      <c r="U111" s="14">
        <f>ROUND(BE111+MIN(W110+V111-BE111,MAX(0,$CC111-BS111)),2)</f>
      </c>
      <c r="V111" s="14">
        <f>ROUND(ROUND(W110*100,0)*ROUND(V$3*100000,0)/1200000,0)/100</f>
      </c>
      <c r="W111" s="14">
        <f>ROUND(W110+V111-U111,2)</f>
      </c>
      <c r="X111" s="14">
        <f>ROUND(BF111+MIN(Z110+Y111-BF111,MAX(0,$CC111-BT111)),2)</f>
      </c>
      <c r="Y111" s="14">
        <f>ROUND(ROUND(Z110*100,0)*ROUND(Y$3*100000,0)/1200000,0)/100</f>
      </c>
      <c r="Z111" s="14">
        <f>ROUND(Z110+Y111-X111,2)</f>
      </c>
      <c r="AA111" s="14">
        <f>ROUND(BG111+MIN(AC110+AB111-BG111,MAX(0,$CC111-BU111)),2)</f>
      </c>
      <c r="AB111" s="14">
        <f>ROUND(ROUND(AC110*100,0)*ROUND(AB$3*100000,0)/1200000,0)/100</f>
      </c>
      <c r="AC111" s="14">
        <f>ROUND(AC110+AB111-AA111,2)</f>
      </c>
      <c r="AD111" s="14">
        <f>ROUND(BH111+MIN(AF110+AE111-BH111,MAX(0,$CC111-BV111)),2)</f>
      </c>
      <c r="AE111" s="14">
        <f>ROUND(ROUND(AF110*100,0)*ROUND(AE$3*100000,0)/1200000,0)/100</f>
      </c>
      <c r="AF111" s="14">
        <f>ROUND(AF110+AE111-AD111,2)</f>
      </c>
      <c r="AG111" s="14">
        <f>ROUND(BI111+MIN(AI110+AH111-BI111,MAX(0,$CC111-BW111)),2)</f>
      </c>
      <c r="AH111" s="14">
        <f>ROUND(ROUND(AI110*100,0)*ROUND(AH$3*100000,0)/1200000,0)/100</f>
      </c>
      <c r="AI111" s="14">
        <f>ROUND(AI110+AH111-AG111,2)</f>
      </c>
      <c r="AJ111" s="14">
        <f>ROUND(BJ111+MIN(AL110+AK111-BJ111,MAX(0,$CC111-BX111)),2)</f>
      </c>
      <c r="AK111" s="14">
        <f>ROUND(ROUND(AL110*100,0)*ROUND(AK$3*100000,0)/1200000,0)/100</f>
      </c>
      <c r="AL111" s="14">
        <f>ROUND(AL110+AK111-AJ111,2)</f>
      </c>
      <c r="AM111" s="14">
        <f>ROUND(BK111+MIN(AO110+AN111-BK111,MAX(0,$CC111-BY111)),2)</f>
      </c>
      <c r="AN111" s="14">
        <f>ROUND(ROUND(AO110*100,0)*ROUND(AN$3*100000,0)/1200000,0)/100</f>
      </c>
      <c r="AO111" s="14">
        <f>ROUND(AO110+AN111-AM111,2)</f>
      </c>
      <c r="AP111" s="14">
        <f>ROUND(BL111+MIN(AR110+AQ111-BL111,MAX(0,$CC111-BZ111)),2)</f>
      </c>
      <c r="AQ111" s="14">
        <f>ROUND(ROUND(AR110*100,0)*ROUND(AQ$3*100000,0)/1200000,0)/100</f>
      </c>
      <c r="AR111" s="14">
        <f>ROUND(AR110+AQ111-AP111,2)</f>
      </c>
      <c r="AS111" s="14">
        <f>ROUND(BM111+MIN(AU110+AT111-BM111,MAX(0,$CC111-CA111)),2)</f>
      </c>
      <c r="AT111" s="14">
        <f>ROUND(ROUND(AU110*100,0)*ROUND(AT$3*100000,0)/1200000,0)/100</f>
      </c>
      <c r="AU111" s="14">
        <f>ROUND(AU110+AT111-AS111,2)</f>
      </c>
      <c r="AV111" s="11">
        <f>SUMIF($C$4:$AU$4,"Payment",C111:AU111)</f>
      </c>
      <c r="AW111" s="11">
        <f>SUMIF($C$4:$AU$4,"Interest",C111:AU111)</f>
      </c>
      <c r="AX111" s="11">
        <f>ROUND(SUMIF($C$4:$AU$4,"Balance",C111:AU111),2)</f>
      </c>
      <c r="AY111">
        <f>MIN(E110+D111,C$3)</f>
      </c>
      <c r="AZ111">
        <f>MIN(H110+G111,F$3)</f>
      </c>
      <c r="BA111">
        <f>MIN(K110+J111,I$3)</f>
      </c>
      <c r="BB111">
        <f>MIN(N110+M111,L$3)</f>
      </c>
      <c r="BC111">
        <f>MIN(Q110+P111,O$3)</f>
      </c>
      <c r="BD111">
        <f>MIN(T110+S111,R$3)</f>
      </c>
      <c r="BE111">
        <f>MIN(W110+V111,U$3)</f>
      </c>
      <c r="BF111">
        <f>MIN(Z110+Y111,X$3)</f>
      </c>
      <c r="BG111">
        <f>MIN(AC110+AB111,AA$3)</f>
      </c>
      <c r="BH111">
        <f>MIN(AF110+AE111,AD$3)</f>
      </c>
      <c r="BI111">
        <f>MIN(AI110+AH111,AG$3)</f>
      </c>
      <c r="BJ111">
        <f>MIN(AL110+AK111,AJ$3)</f>
      </c>
      <c r="BK111">
        <f>MIN(AO110+AN111,AM$3)</f>
      </c>
      <c r="BL111">
        <f>MIN(AR110+AQ111,AP$3)</f>
      </c>
      <c r="BM111">
        <f>MIN(AU110+AT111,AS$3)</f>
      </c>
      <c r="BN111">
        <f>E110+D111-AY111</f>
      </c>
      <c r="BO111">
        <f>BN111+H110+G111-AZ111</f>
      </c>
      <c r="BP111">
        <f>BO111+K110+J111-BA111</f>
      </c>
      <c r="BQ111">
        <f>BP111+N110+M111-BB111</f>
      </c>
      <c r="BR111">
        <f>BQ111+Q110+P111-BC111</f>
      </c>
      <c r="BS111">
        <f>BR111+T110+S111-BD111</f>
      </c>
      <c r="BT111">
        <f>BS111+W110+V111-BE111</f>
      </c>
      <c r="BU111">
        <f>BT111+Z110+Y111-BF111</f>
      </c>
      <c r="BV111">
        <f>BU111+AC110+AB111-BG111</f>
      </c>
      <c r="BW111">
        <f>BV111+AF110+AE111-BH111</f>
      </c>
      <c r="BX111">
        <f>BW111+AI110+AH111-BI111</f>
      </c>
      <c r="BY111">
        <f>BX111+AL110+AK111-BJ111</f>
      </c>
      <c r="BZ111">
        <f>BY111+AO110+AN111-BK111</f>
      </c>
      <c r="CA111">
        <f>BZ111+AR110+AQ111-BL111</f>
      </c>
      <c r="CB111">
        <f>CA111+AU110+AT111-BM111</f>
      </c>
      <c r="CC111">
        <f>MAX(0,Plan!$B$6-SUM(AY111:BM111))</f>
      </c>
    </row>
    <row r="112" spans="1:81" x14ac:dyDescent="0.25">
      <c r="A112">
        <v>107</v>
      </c>
      <c r="B112" s="22">
        <f>EDATE(Plan!$B$5,A112-1)</f>
      </c>
      <c r="C112" s="14">
        <f>ROUND(AY112+MIN(E111+D112-AY112,$CC112),2)</f>
      </c>
      <c r="D112" s="14">
        <f>ROUND(ROUND(E111*100,0)*ROUND(D$3*100000,0)/1200000,0)/100</f>
      </c>
      <c r="E112" s="14">
        <f>ROUND(E111+D112-C112,2)</f>
      </c>
      <c r="F112" s="14">
        <f>ROUND(AZ112+MIN(H111+G112-AZ112,MAX(0,$CC112-BN112)),2)</f>
      </c>
      <c r="G112" s="14">
        <f>ROUND(ROUND(H111*100,0)*ROUND(G$3*100000,0)/1200000,0)/100</f>
      </c>
      <c r="H112" s="14">
        <f>ROUND(H111+G112-F112,2)</f>
      </c>
      <c r="I112" s="14">
        <f>ROUND(BA112+MIN(K111+J112-BA112,MAX(0,$CC112-BO112)),2)</f>
      </c>
      <c r="J112" s="14">
        <f>ROUND(ROUND(K111*100,0)*ROUND(J$3*100000,0)/1200000,0)/100</f>
      </c>
      <c r="K112" s="14">
        <f>ROUND(K111+J112-I112,2)</f>
      </c>
      <c r="L112" s="14">
        <f>ROUND(BB112+MIN(N111+M112-BB112,MAX(0,$CC112-BP112)),2)</f>
      </c>
      <c r="M112" s="14">
        <f>ROUND(ROUND(N111*100,0)*ROUND(M$3*100000,0)/1200000,0)/100</f>
      </c>
      <c r="N112" s="14">
        <f>ROUND(N111+M112-L112,2)</f>
      </c>
      <c r="O112" s="14">
        <f>ROUND(BC112+MIN(Q111+P112-BC112,MAX(0,$CC112-BQ112)),2)</f>
      </c>
      <c r="P112" s="14">
        <f>ROUND(ROUND(Q111*100,0)*ROUND(P$3*100000,0)/1200000,0)/100</f>
      </c>
      <c r="Q112" s="14">
        <f>ROUND(Q111+P112-O112,2)</f>
      </c>
      <c r="R112" s="14">
        <f>ROUND(BD112+MIN(T111+S112-BD112,MAX(0,$CC112-BR112)),2)</f>
      </c>
      <c r="S112" s="14">
        <f>ROUND(ROUND(T111*100,0)*ROUND(S$3*100000,0)/1200000,0)/100</f>
      </c>
      <c r="T112" s="14">
        <f>ROUND(T111+S112-R112,2)</f>
      </c>
      <c r="U112" s="14">
        <f>ROUND(BE112+MIN(W111+V112-BE112,MAX(0,$CC112-BS112)),2)</f>
      </c>
      <c r="V112" s="14">
        <f>ROUND(ROUND(W111*100,0)*ROUND(V$3*100000,0)/1200000,0)/100</f>
      </c>
      <c r="W112" s="14">
        <f>ROUND(W111+V112-U112,2)</f>
      </c>
      <c r="X112" s="14">
        <f>ROUND(BF112+MIN(Z111+Y112-BF112,MAX(0,$CC112-BT112)),2)</f>
      </c>
      <c r="Y112" s="14">
        <f>ROUND(ROUND(Z111*100,0)*ROUND(Y$3*100000,0)/1200000,0)/100</f>
      </c>
      <c r="Z112" s="14">
        <f>ROUND(Z111+Y112-X112,2)</f>
      </c>
      <c r="AA112" s="14">
        <f>ROUND(BG112+MIN(AC111+AB112-BG112,MAX(0,$CC112-BU112)),2)</f>
      </c>
      <c r="AB112" s="14">
        <f>ROUND(ROUND(AC111*100,0)*ROUND(AB$3*100000,0)/1200000,0)/100</f>
      </c>
      <c r="AC112" s="14">
        <f>ROUND(AC111+AB112-AA112,2)</f>
      </c>
      <c r="AD112" s="14">
        <f>ROUND(BH112+MIN(AF111+AE112-BH112,MAX(0,$CC112-BV112)),2)</f>
      </c>
      <c r="AE112" s="14">
        <f>ROUND(ROUND(AF111*100,0)*ROUND(AE$3*100000,0)/1200000,0)/100</f>
      </c>
      <c r="AF112" s="14">
        <f>ROUND(AF111+AE112-AD112,2)</f>
      </c>
      <c r="AG112" s="14">
        <f>ROUND(BI112+MIN(AI111+AH112-BI112,MAX(0,$CC112-BW112)),2)</f>
      </c>
      <c r="AH112" s="14">
        <f>ROUND(ROUND(AI111*100,0)*ROUND(AH$3*100000,0)/1200000,0)/100</f>
      </c>
      <c r="AI112" s="14">
        <f>ROUND(AI111+AH112-AG112,2)</f>
      </c>
      <c r="AJ112" s="14">
        <f>ROUND(BJ112+MIN(AL111+AK112-BJ112,MAX(0,$CC112-BX112)),2)</f>
      </c>
      <c r="AK112" s="14">
        <f>ROUND(ROUND(AL111*100,0)*ROUND(AK$3*100000,0)/1200000,0)/100</f>
      </c>
      <c r="AL112" s="14">
        <f>ROUND(AL111+AK112-AJ112,2)</f>
      </c>
      <c r="AM112" s="14">
        <f>ROUND(BK112+MIN(AO111+AN112-BK112,MAX(0,$CC112-BY112)),2)</f>
      </c>
      <c r="AN112" s="14">
        <f>ROUND(ROUND(AO111*100,0)*ROUND(AN$3*100000,0)/1200000,0)/100</f>
      </c>
      <c r="AO112" s="14">
        <f>ROUND(AO111+AN112-AM112,2)</f>
      </c>
      <c r="AP112" s="14">
        <f>ROUND(BL112+MIN(AR111+AQ112-BL112,MAX(0,$CC112-BZ112)),2)</f>
      </c>
      <c r="AQ112" s="14">
        <f>ROUND(ROUND(AR111*100,0)*ROUND(AQ$3*100000,0)/1200000,0)/100</f>
      </c>
      <c r="AR112" s="14">
        <f>ROUND(AR111+AQ112-AP112,2)</f>
      </c>
      <c r="AS112" s="14">
        <f>ROUND(BM112+MIN(AU111+AT112-BM112,MAX(0,$CC112-CA112)),2)</f>
      </c>
      <c r="AT112" s="14">
        <f>ROUND(ROUND(AU111*100,0)*ROUND(AT$3*100000,0)/1200000,0)/100</f>
      </c>
      <c r="AU112" s="14">
        <f>ROUND(AU111+AT112-AS112,2)</f>
      </c>
      <c r="AV112" s="11">
        <f>SUMIF($C$4:$AU$4,"Payment",C112:AU112)</f>
      </c>
      <c r="AW112" s="11">
        <f>SUMIF($C$4:$AU$4,"Interest",C112:AU112)</f>
      </c>
      <c r="AX112" s="11">
        <f>ROUND(SUMIF($C$4:$AU$4,"Balance",C112:AU112),2)</f>
      </c>
      <c r="AY112">
        <f>MIN(E111+D112,C$3)</f>
      </c>
      <c r="AZ112">
        <f>MIN(H111+G112,F$3)</f>
      </c>
      <c r="BA112">
        <f>MIN(K111+J112,I$3)</f>
      </c>
      <c r="BB112">
        <f>MIN(N111+M112,L$3)</f>
      </c>
      <c r="BC112">
        <f>MIN(Q111+P112,O$3)</f>
      </c>
      <c r="BD112">
        <f>MIN(T111+S112,R$3)</f>
      </c>
      <c r="BE112">
        <f>MIN(W111+V112,U$3)</f>
      </c>
      <c r="BF112">
        <f>MIN(Z111+Y112,X$3)</f>
      </c>
      <c r="BG112">
        <f>MIN(AC111+AB112,AA$3)</f>
      </c>
      <c r="BH112">
        <f>MIN(AF111+AE112,AD$3)</f>
      </c>
      <c r="BI112">
        <f>MIN(AI111+AH112,AG$3)</f>
      </c>
      <c r="BJ112">
        <f>MIN(AL111+AK112,AJ$3)</f>
      </c>
      <c r="BK112">
        <f>MIN(AO111+AN112,AM$3)</f>
      </c>
      <c r="BL112">
        <f>MIN(AR111+AQ112,AP$3)</f>
      </c>
      <c r="BM112">
        <f>MIN(AU111+AT112,AS$3)</f>
      </c>
      <c r="BN112">
        <f>E111+D112-AY112</f>
      </c>
      <c r="BO112">
        <f>BN112+H111+G112-AZ112</f>
      </c>
      <c r="BP112">
        <f>BO112+K111+J112-BA112</f>
      </c>
      <c r="BQ112">
        <f>BP112+N111+M112-BB112</f>
      </c>
      <c r="BR112">
        <f>BQ112+Q111+P112-BC112</f>
      </c>
      <c r="BS112">
        <f>BR112+T111+S112-BD112</f>
      </c>
      <c r="BT112">
        <f>BS112+W111+V112-BE112</f>
      </c>
      <c r="BU112">
        <f>BT112+Z111+Y112-BF112</f>
      </c>
      <c r="BV112">
        <f>BU112+AC111+AB112-BG112</f>
      </c>
      <c r="BW112">
        <f>BV112+AF111+AE112-BH112</f>
      </c>
      <c r="BX112">
        <f>BW112+AI111+AH112-BI112</f>
      </c>
      <c r="BY112">
        <f>BX112+AL111+AK112-BJ112</f>
      </c>
      <c r="BZ112">
        <f>BY112+AO111+AN112-BK112</f>
      </c>
      <c r="CA112">
        <f>BZ112+AR111+AQ112-BL112</f>
      </c>
      <c r="CB112">
        <f>CA112+AU111+AT112-BM112</f>
      </c>
      <c r="CC112">
        <f>MAX(0,Plan!$B$6-SUM(AY112:BM112))</f>
      </c>
    </row>
    <row r="113" spans="1:81" x14ac:dyDescent="0.25">
      <c r="A113">
        <v>108</v>
      </c>
      <c r="B113" s="22">
        <f>EDATE(Plan!$B$5,A113-1)</f>
      </c>
      <c r="C113" s="14">
        <f>ROUND(AY113+MIN(E112+D113-AY113,$CC113),2)</f>
      </c>
      <c r="D113" s="14">
        <f>ROUND(ROUND(E112*100,0)*ROUND(D$3*100000,0)/1200000,0)/100</f>
      </c>
      <c r="E113" s="14">
        <f>ROUND(E112+D113-C113,2)</f>
      </c>
      <c r="F113" s="14">
        <f>ROUND(AZ113+MIN(H112+G113-AZ113,MAX(0,$CC113-BN113)),2)</f>
      </c>
      <c r="G113" s="14">
        <f>ROUND(ROUND(H112*100,0)*ROUND(G$3*100000,0)/1200000,0)/100</f>
      </c>
      <c r="H113" s="14">
        <f>ROUND(H112+G113-F113,2)</f>
      </c>
      <c r="I113" s="14">
        <f>ROUND(BA113+MIN(K112+J113-BA113,MAX(0,$CC113-BO113)),2)</f>
      </c>
      <c r="J113" s="14">
        <f>ROUND(ROUND(K112*100,0)*ROUND(J$3*100000,0)/1200000,0)/100</f>
      </c>
      <c r="K113" s="14">
        <f>ROUND(K112+J113-I113,2)</f>
      </c>
      <c r="L113" s="14">
        <f>ROUND(BB113+MIN(N112+M113-BB113,MAX(0,$CC113-BP113)),2)</f>
      </c>
      <c r="M113" s="14">
        <f>ROUND(ROUND(N112*100,0)*ROUND(M$3*100000,0)/1200000,0)/100</f>
      </c>
      <c r="N113" s="14">
        <f>ROUND(N112+M113-L113,2)</f>
      </c>
      <c r="O113" s="14">
        <f>ROUND(BC113+MIN(Q112+P113-BC113,MAX(0,$CC113-BQ113)),2)</f>
      </c>
      <c r="P113" s="14">
        <f>ROUND(ROUND(Q112*100,0)*ROUND(P$3*100000,0)/1200000,0)/100</f>
      </c>
      <c r="Q113" s="14">
        <f>ROUND(Q112+P113-O113,2)</f>
      </c>
      <c r="R113" s="14">
        <f>ROUND(BD113+MIN(T112+S113-BD113,MAX(0,$CC113-BR113)),2)</f>
      </c>
      <c r="S113" s="14">
        <f>ROUND(ROUND(T112*100,0)*ROUND(S$3*100000,0)/1200000,0)/100</f>
      </c>
      <c r="T113" s="14">
        <f>ROUND(T112+S113-R113,2)</f>
      </c>
      <c r="U113" s="14">
        <f>ROUND(BE113+MIN(W112+V113-BE113,MAX(0,$CC113-BS113)),2)</f>
      </c>
      <c r="V113" s="14">
        <f>ROUND(ROUND(W112*100,0)*ROUND(V$3*100000,0)/1200000,0)/100</f>
      </c>
      <c r="W113" s="14">
        <f>ROUND(W112+V113-U113,2)</f>
      </c>
      <c r="X113" s="14">
        <f>ROUND(BF113+MIN(Z112+Y113-BF113,MAX(0,$CC113-BT113)),2)</f>
      </c>
      <c r="Y113" s="14">
        <f>ROUND(ROUND(Z112*100,0)*ROUND(Y$3*100000,0)/1200000,0)/100</f>
      </c>
      <c r="Z113" s="14">
        <f>ROUND(Z112+Y113-X113,2)</f>
      </c>
      <c r="AA113" s="14">
        <f>ROUND(BG113+MIN(AC112+AB113-BG113,MAX(0,$CC113-BU113)),2)</f>
      </c>
      <c r="AB113" s="14">
        <f>ROUND(ROUND(AC112*100,0)*ROUND(AB$3*100000,0)/1200000,0)/100</f>
      </c>
      <c r="AC113" s="14">
        <f>ROUND(AC112+AB113-AA113,2)</f>
      </c>
      <c r="AD113" s="14">
        <f>ROUND(BH113+MIN(AF112+AE113-BH113,MAX(0,$CC113-BV113)),2)</f>
      </c>
      <c r="AE113" s="14">
        <f>ROUND(ROUND(AF112*100,0)*ROUND(AE$3*100000,0)/1200000,0)/100</f>
      </c>
      <c r="AF113" s="14">
        <f>ROUND(AF112+AE113-AD113,2)</f>
      </c>
      <c r="AG113" s="14">
        <f>ROUND(BI113+MIN(AI112+AH113-BI113,MAX(0,$CC113-BW113)),2)</f>
      </c>
      <c r="AH113" s="14">
        <f>ROUND(ROUND(AI112*100,0)*ROUND(AH$3*100000,0)/1200000,0)/100</f>
      </c>
      <c r="AI113" s="14">
        <f>ROUND(AI112+AH113-AG113,2)</f>
      </c>
      <c r="AJ113" s="14">
        <f>ROUND(BJ113+MIN(AL112+AK113-BJ113,MAX(0,$CC113-BX113)),2)</f>
      </c>
      <c r="AK113" s="14">
        <f>ROUND(ROUND(AL112*100,0)*ROUND(AK$3*100000,0)/1200000,0)/100</f>
      </c>
      <c r="AL113" s="14">
        <f>ROUND(AL112+AK113-AJ113,2)</f>
      </c>
      <c r="AM113" s="14">
        <f>ROUND(BK113+MIN(AO112+AN113-BK113,MAX(0,$CC113-BY113)),2)</f>
      </c>
      <c r="AN113" s="14">
        <f>ROUND(ROUND(AO112*100,0)*ROUND(AN$3*100000,0)/1200000,0)/100</f>
      </c>
      <c r="AO113" s="14">
        <f>ROUND(AO112+AN113-AM113,2)</f>
      </c>
      <c r="AP113" s="14">
        <f>ROUND(BL113+MIN(AR112+AQ113-BL113,MAX(0,$CC113-BZ113)),2)</f>
      </c>
      <c r="AQ113" s="14">
        <f>ROUND(ROUND(AR112*100,0)*ROUND(AQ$3*100000,0)/1200000,0)/100</f>
      </c>
      <c r="AR113" s="14">
        <f>ROUND(AR112+AQ113-AP113,2)</f>
      </c>
      <c r="AS113" s="14">
        <f>ROUND(BM113+MIN(AU112+AT113-BM113,MAX(0,$CC113-CA113)),2)</f>
      </c>
      <c r="AT113" s="14">
        <f>ROUND(ROUND(AU112*100,0)*ROUND(AT$3*100000,0)/1200000,0)/100</f>
      </c>
      <c r="AU113" s="14">
        <f>ROUND(AU112+AT113-AS113,2)</f>
      </c>
      <c r="AV113" s="11">
        <f>SUMIF($C$4:$AU$4,"Payment",C113:AU113)</f>
      </c>
      <c r="AW113" s="11">
        <f>SUMIF($C$4:$AU$4,"Interest",C113:AU113)</f>
      </c>
      <c r="AX113" s="11">
        <f>ROUND(SUMIF($C$4:$AU$4,"Balance",C113:AU113),2)</f>
      </c>
      <c r="AY113">
        <f>MIN(E112+D113,C$3)</f>
      </c>
      <c r="AZ113">
        <f>MIN(H112+G113,F$3)</f>
      </c>
      <c r="BA113">
        <f>MIN(K112+J113,I$3)</f>
      </c>
      <c r="BB113">
        <f>MIN(N112+M113,L$3)</f>
      </c>
      <c r="BC113">
        <f>MIN(Q112+P113,O$3)</f>
      </c>
      <c r="BD113">
        <f>MIN(T112+S113,R$3)</f>
      </c>
      <c r="BE113">
        <f>MIN(W112+V113,U$3)</f>
      </c>
      <c r="BF113">
        <f>MIN(Z112+Y113,X$3)</f>
      </c>
      <c r="BG113">
        <f>MIN(AC112+AB113,AA$3)</f>
      </c>
      <c r="BH113">
        <f>MIN(AF112+AE113,AD$3)</f>
      </c>
      <c r="BI113">
        <f>MIN(AI112+AH113,AG$3)</f>
      </c>
      <c r="BJ113">
        <f>MIN(AL112+AK113,AJ$3)</f>
      </c>
      <c r="BK113">
        <f>MIN(AO112+AN113,AM$3)</f>
      </c>
      <c r="BL113">
        <f>MIN(AR112+AQ113,AP$3)</f>
      </c>
      <c r="BM113">
        <f>MIN(AU112+AT113,AS$3)</f>
      </c>
      <c r="BN113">
        <f>E112+D113-AY113</f>
      </c>
      <c r="BO113">
        <f>BN113+H112+G113-AZ113</f>
      </c>
      <c r="BP113">
        <f>BO113+K112+J113-BA113</f>
      </c>
      <c r="BQ113">
        <f>BP113+N112+M113-BB113</f>
      </c>
      <c r="BR113">
        <f>BQ113+Q112+P113-BC113</f>
      </c>
      <c r="BS113">
        <f>BR113+T112+S113-BD113</f>
      </c>
      <c r="BT113">
        <f>BS113+W112+V113-BE113</f>
      </c>
      <c r="BU113">
        <f>BT113+Z112+Y113-BF113</f>
      </c>
      <c r="BV113">
        <f>BU113+AC112+AB113-BG113</f>
      </c>
      <c r="BW113">
        <f>BV113+AF112+AE113-BH113</f>
      </c>
      <c r="BX113">
        <f>BW113+AI112+AH113-BI113</f>
      </c>
      <c r="BY113">
        <f>BX113+AL112+AK113-BJ113</f>
      </c>
      <c r="BZ113">
        <f>BY113+AO112+AN113-BK113</f>
      </c>
      <c r="CA113">
        <f>BZ113+AR112+AQ113-BL113</f>
      </c>
      <c r="CB113">
        <f>CA113+AU112+AT113-BM113</f>
      </c>
      <c r="CC113">
        <f>MAX(0,Plan!$B$6-SUM(AY113:BM113))</f>
      </c>
    </row>
    <row r="114" spans="1:81" x14ac:dyDescent="0.25">
      <c r="A114">
        <v>109</v>
      </c>
      <c r="B114" s="22">
        <f>EDATE(Plan!$B$5,A114-1)</f>
      </c>
      <c r="C114" s="14">
        <f>ROUND(AY114+MIN(E113+D114-AY114,$CC114),2)</f>
      </c>
      <c r="D114" s="14">
        <f>ROUND(ROUND(E113*100,0)*ROUND(D$3*100000,0)/1200000,0)/100</f>
      </c>
      <c r="E114" s="14">
        <f>ROUND(E113+D114-C114,2)</f>
      </c>
      <c r="F114" s="14">
        <f>ROUND(AZ114+MIN(H113+G114-AZ114,MAX(0,$CC114-BN114)),2)</f>
      </c>
      <c r="G114" s="14">
        <f>ROUND(ROUND(H113*100,0)*ROUND(G$3*100000,0)/1200000,0)/100</f>
      </c>
      <c r="H114" s="14">
        <f>ROUND(H113+G114-F114,2)</f>
      </c>
      <c r="I114" s="14">
        <f>ROUND(BA114+MIN(K113+J114-BA114,MAX(0,$CC114-BO114)),2)</f>
      </c>
      <c r="J114" s="14">
        <f>ROUND(ROUND(K113*100,0)*ROUND(J$3*100000,0)/1200000,0)/100</f>
      </c>
      <c r="K114" s="14">
        <f>ROUND(K113+J114-I114,2)</f>
      </c>
      <c r="L114" s="14">
        <f>ROUND(BB114+MIN(N113+M114-BB114,MAX(0,$CC114-BP114)),2)</f>
      </c>
      <c r="M114" s="14">
        <f>ROUND(ROUND(N113*100,0)*ROUND(M$3*100000,0)/1200000,0)/100</f>
      </c>
      <c r="N114" s="14">
        <f>ROUND(N113+M114-L114,2)</f>
      </c>
      <c r="O114" s="14">
        <f>ROUND(BC114+MIN(Q113+P114-BC114,MAX(0,$CC114-BQ114)),2)</f>
      </c>
      <c r="P114" s="14">
        <f>ROUND(ROUND(Q113*100,0)*ROUND(P$3*100000,0)/1200000,0)/100</f>
      </c>
      <c r="Q114" s="14">
        <f>ROUND(Q113+P114-O114,2)</f>
      </c>
      <c r="R114" s="14">
        <f>ROUND(BD114+MIN(T113+S114-BD114,MAX(0,$CC114-BR114)),2)</f>
      </c>
      <c r="S114" s="14">
        <f>ROUND(ROUND(T113*100,0)*ROUND(S$3*100000,0)/1200000,0)/100</f>
      </c>
      <c r="T114" s="14">
        <f>ROUND(T113+S114-R114,2)</f>
      </c>
      <c r="U114" s="14">
        <f>ROUND(BE114+MIN(W113+V114-BE114,MAX(0,$CC114-BS114)),2)</f>
      </c>
      <c r="V114" s="14">
        <f>ROUND(ROUND(W113*100,0)*ROUND(V$3*100000,0)/1200000,0)/100</f>
      </c>
      <c r="W114" s="14">
        <f>ROUND(W113+V114-U114,2)</f>
      </c>
      <c r="X114" s="14">
        <f>ROUND(BF114+MIN(Z113+Y114-BF114,MAX(0,$CC114-BT114)),2)</f>
      </c>
      <c r="Y114" s="14">
        <f>ROUND(ROUND(Z113*100,0)*ROUND(Y$3*100000,0)/1200000,0)/100</f>
      </c>
      <c r="Z114" s="14">
        <f>ROUND(Z113+Y114-X114,2)</f>
      </c>
      <c r="AA114" s="14">
        <f>ROUND(BG114+MIN(AC113+AB114-BG114,MAX(0,$CC114-BU114)),2)</f>
      </c>
      <c r="AB114" s="14">
        <f>ROUND(ROUND(AC113*100,0)*ROUND(AB$3*100000,0)/1200000,0)/100</f>
      </c>
      <c r="AC114" s="14">
        <f>ROUND(AC113+AB114-AA114,2)</f>
      </c>
      <c r="AD114" s="14">
        <f>ROUND(BH114+MIN(AF113+AE114-BH114,MAX(0,$CC114-BV114)),2)</f>
      </c>
      <c r="AE114" s="14">
        <f>ROUND(ROUND(AF113*100,0)*ROUND(AE$3*100000,0)/1200000,0)/100</f>
      </c>
      <c r="AF114" s="14">
        <f>ROUND(AF113+AE114-AD114,2)</f>
      </c>
      <c r="AG114" s="14">
        <f>ROUND(BI114+MIN(AI113+AH114-BI114,MAX(0,$CC114-BW114)),2)</f>
      </c>
      <c r="AH114" s="14">
        <f>ROUND(ROUND(AI113*100,0)*ROUND(AH$3*100000,0)/1200000,0)/100</f>
      </c>
      <c r="AI114" s="14">
        <f>ROUND(AI113+AH114-AG114,2)</f>
      </c>
      <c r="AJ114" s="14">
        <f>ROUND(BJ114+MIN(AL113+AK114-BJ114,MAX(0,$CC114-BX114)),2)</f>
      </c>
      <c r="AK114" s="14">
        <f>ROUND(ROUND(AL113*100,0)*ROUND(AK$3*100000,0)/1200000,0)/100</f>
      </c>
      <c r="AL114" s="14">
        <f>ROUND(AL113+AK114-AJ114,2)</f>
      </c>
      <c r="AM114" s="14">
        <f>ROUND(BK114+MIN(AO113+AN114-BK114,MAX(0,$CC114-BY114)),2)</f>
      </c>
      <c r="AN114" s="14">
        <f>ROUND(ROUND(AO113*100,0)*ROUND(AN$3*100000,0)/1200000,0)/100</f>
      </c>
      <c r="AO114" s="14">
        <f>ROUND(AO113+AN114-AM114,2)</f>
      </c>
      <c r="AP114" s="14">
        <f>ROUND(BL114+MIN(AR113+AQ114-BL114,MAX(0,$CC114-BZ114)),2)</f>
      </c>
      <c r="AQ114" s="14">
        <f>ROUND(ROUND(AR113*100,0)*ROUND(AQ$3*100000,0)/1200000,0)/100</f>
      </c>
      <c r="AR114" s="14">
        <f>ROUND(AR113+AQ114-AP114,2)</f>
      </c>
      <c r="AS114" s="14">
        <f>ROUND(BM114+MIN(AU113+AT114-BM114,MAX(0,$CC114-CA114)),2)</f>
      </c>
      <c r="AT114" s="14">
        <f>ROUND(ROUND(AU113*100,0)*ROUND(AT$3*100000,0)/1200000,0)/100</f>
      </c>
      <c r="AU114" s="14">
        <f>ROUND(AU113+AT114-AS114,2)</f>
      </c>
      <c r="AV114" s="11">
        <f>SUMIF($C$4:$AU$4,"Payment",C114:AU114)</f>
      </c>
      <c r="AW114" s="11">
        <f>SUMIF($C$4:$AU$4,"Interest",C114:AU114)</f>
      </c>
      <c r="AX114" s="11">
        <f>ROUND(SUMIF($C$4:$AU$4,"Balance",C114:AU114),2)</f>
      </c>
      <c r="AY114">
        <f>MIN(E113+D114,C$3)</f>
      </c>
      <c r="AZ114">
        <f>MIN(H113+G114,F$3)</f>
      </c>
      <c r="BA114">
        <f>MIN(K113+J114,I$3)</f>
      </c>
      <c r="BB114">
        <f>MIN(N113+M114,L$3)</f>
      </c>
      <c r="BC114">
        <f>MIN(Q113+P114,O$3)</f>
      </c>
      <c r="BD114">
        <f>MIN(T113+S114,R$3)</f>
      </c>
      <c r="BE114">
        <f>MIN(W113+V114,U$3)</f>
      </c>
      <c r="BF114">
        <f>MIN(Z113+Y114,X$3)</f>
      </c>
      <c r="BG114">
        <f>MIN(AC113+AB114,AA$3)</f>
      </c>
      <c r="BH114">
        <f>MIN(AF113+AE114,AD$3)</f>
      </c>
      <c r="BI114">
        <f>MIN(AI113+AH114,AG$3)</f>
      </c>
      <c r="BJ114">
        <f>MIN(AL113+AK114,AJ$3)</f>
      </c>
      <c r="BK114">
        <f>MIN(AO113+AN114,AM$3)</f>
      </c>
      <c r="BL114">
        <f>MIN(AR113+AQ114,AP$3)</f>
      </c>
      <c r="BM114">
        <f>MIN(AU113+AT114,AS$3)</f>
      </c>
      <c r="BN114">
        <f>E113+D114-AY114</f>
      </c>
      <c r="BO114">
        <f>BN114+H113+G114-AZ114</f>
      </c>
      <c r="BP114">
        <f>BO114+K113+J114-BA114</f>
      </c>
      <c r="BQ114">
        <f>BP114+N113+M114-BB114</f>
      </c>
      <c r="BR114">
        <f>BQ114+Q113+P114-BC114</f>
      </c>
      <c r="BS114">
        <f>BR114+T113+S114-BD114</f>
      </c>
      <c r="BT114">
        <f>BS114+W113+V114-BE114</f>
      </c>
      <c r="BU114">
        <f>BT114+Z113+Y114-BF114</f>
      </c>
      <c r="BV114">
        <f>BU114+AC113+AB114-BG114</f>
      </c>
      <c r="BW114">
        <f>BV114+AF113+AE114-BH114</f>
      </c>
      <c r="BX114">
        <f>BW114+AI113+AH114-BI114</f>
      </c>
      <c r="BY114">
        <f>BX114+AL113+AK114-BJ114</f>
      </c>
      <c r="BZ114">
        <f>BY114+AO113+AN114-BK114</f>
      </c>
      <c r="CA114">
        <f>BZ114+AR113+AQ114-BL114</f>
      </c>
      <c r="CB114">
        <f>CA114+AU113+AT114-BM114</f>
      </c>
      <c r="CC114">
        <f>MAX(0,Plan!$B$6-SUM(AY114:BM114))</f>
      </c>
    </row>
    <row r="115" spans="1:81" x14ac:dyDescent="0.25">
      <c r="A115">
        <v>110</v>
      </c>
      <c r="B115" s="22">
        <f>EDATE(Plan!$B$5,A115-1)</f>
      </c>
      <c r="C115" s="14">
        <f>ROUND(AY115+MIN(E114+D115-AY115,$CC115),2)</f>
      </c>
      <c r="D115" s="14">
        <f>ROUND(ROUND(E114*100,0)*ROUND(D$3*100000,0)/1200000,0)/100</f>
      </c>
      <c r="E115" s="14">
        <f>ROUND(E114+D115-C115,2)</f>
      </c>
      <c r="F115" s="14">
        <f>ROUND(AZ115+MIN(H114+G115-AZ115,MAX(0,$CC115-BN115)),2)</f>
      </c>
      <c r="G115" s="14">
        <f>ROUND(ROUND(H114*100,0)*ROUND(G$3*100000,0)/1200000,0)/100</f>
      </c>
      <c r="H115" s="14">
        <f>ROUND(H114+G115-F115,2)</f>
      </c>
      <c r="I115" s="14">
        <f>ROUND(BA115+MIN(K114+J115-BA115,MAX(0,$CC115-BO115)),2)</f>
      </c>
      <c r="J115" s="14">
        <f>ROUND(ROUND(K114*100,0)*ROUND(J$3*100000,0)/1200000,0)/100</f>
      </c>
      <c r="K115" s="14">
        <f>ROUND(K114+J115-I115,2)</f>
      </c>
      <c r="L115" s="14">
        <f>ROUND(BB115+MIN(N114+M115-BB115,MAX(0,$CC115-BP115)),2)</f>
      </c>
      <c r="M115" s="14">
        <f>ROUND(ROUND(N114*100,0)*ROUND(M$3*100000,0)/1200000,0)/100</f>
      </c>
      <c r="N115" s="14">
        <f>ROUND(N114+M115-L115,2)</f>
      </c>
      <c r="O115" s="14">
        <f>ROUND(BC115+MIN(Q114+P115-BC115,MAX(0,$CC115-BQ115)),2)</f>
      </c>
      <c r="P115" s="14">
        <f>ROUND(ROUND(Q114*100,0)*ROUND(P$3*100000,0)/1200000,0)/100</f>
      </c>
      <c r="Q115" s="14">
        <f>ROUND(Q114+P115-O115,2)</f>
      </c>
      <c r="R115" s="14">
        <f>ROUND(BD115+MIN(T114+S115-BD115,MAX(0,$CC115-BR115)),2)</f>
      </c>
      <c r="S115" s="14">
        <f>ROUND(ROUND(T114*100,0)*ROUND(S$3*100000,0)/1200000,0)/100</f>
      </c>
      <c r="T115" s="14">
        <f>ROUND(T114+S115-R115,2)</f>
      </c>
      <c r="U115" s="14">
        <f>ROUND(BE115+MIN(W114+V115-BE115,MAX(0,$CC115-BS115)),2)</f>
      </c>
      <c r="V115" s="14">
        <f>ROUND(ROUND(W114*100,0)*ROUND(V$3*100000,0)/1200000,0)/100</f>
      </c>
      <c r="W115" s="14">
        <f>ROUND(W114+V115-U115,2)</f>
      </c>
      <c r="X115" s="14">
        <f>ROUND(BF115+MIN(Z114+Y115-BF115,MAX(0,$CC115-BT115)),2)</f>
      </c>
      <c r="Y115" s="14">
        <f>ROUND(ROUND(Z114*100,0)*ROUND(Y$3*100000,0)/1200000,0)/100</f>
      </c>
      <c r="Z115" s="14">
        <f>ROUND(Z114+Y115-X115,2)</f>
      </c>
      <c r="AA115" s="14">
        <f>ROUND(BG115+MIN(AC114+AB115-BG115,MAX(0,$CC115-BU115)),2)</f>
      </c>
      <c r="AB115" s="14">
        <f>ROUND(ROUND(AC114*100,0)*ROUND(AB$3*100000,0)/1200000,0)/100</f>
      </c>
      <c r="AC115" s="14">
        <f>ROUND(AC114+AB115-AA115,2)</f>
      </c>
      <c r="AD115" s="14">
        <f>ROUND(BH115+MIN(AF114+AE115-BH115,MAX(0,$CC115-BV115)),2)</f>
      </c>
      <c r="AE115" s="14">
        <f>ROUND(ROUND(AF114*100,0)*ROUND(AE$3*100000,0)/1200000,0)/100</f>
      </c>
      <c r="AF115" s="14">
        <f>ROUND(AF114+AE115-AD115,2)</f>
      </c>
      <c r="AG115" s="14">
        <f>ROUND(BI115+MIN(AI114+AH115-BI115,MAX(0,$CC115-BW115)),2)</f>
      </c>
      <c r="AH115" s="14">
        <f>ROUND(ROUND(AI114*100,0)*ROUND(AH$3*100000,0)/1200000,0)/100</f>
      </c>
      <c r="AI115" s="14">
        <f>ROUND(AI114+AH115-AG115,2)</f>
      </c>
      <c r="AJ115" s="14">
        <f>ROUND(BJ115+MIN(AL114+AK115-BJ115,MAX(0,$CC115-BX115)),2)</f>
      </c>
      <c r="AK115" s="14">
        <f>ROUND(ROUND(AL114*100,0)*ROUND(AK$3*100000,0)/1200000,0)/100</f>
      </c>
      <c r="AL115" s="14">
        <f>ROUND(AL114+AK115-AJ115,2)</f>
      </c>
      <c r="AM115" s="14">
        <f>ROUND(BK115+MIN(AO114+AN115-BK115,MAX(0,$CC115-BY115)),2)</f>
      </c>
      <c r="AN115" s="14">
        <f>ROUND(ROUND(AO114*100,0)*ROUND(AN$3*100000,0)/1200000,0)/100</f>
      </c>
      <c r="AO115" s="14">
        <f>ROUND(AO114+AN115-AM115,2)</f>
      </c>
      <c r="AP115" s="14">
        <f>ROUND(BL115+MIN(AR114+AQ115-BL115,MAX(0,$CC115-BZ115)),2)</f>
      </c>
      <c r="AQ115" s="14">
        <f>ROUND(ROUND(AR114*100,0)*ROUND(AQ$3*100000,0)/1200000,0)/100</f>
      </c>
      <c r="AR115" s="14">
        <f>ROUND(AR114+AQ115-AP115,2)</f>
      </c>
      <c r="AS115" s="14">
        <f>ROUND(BM115+MIN(AU114+AT115-BM115,MAX(0,$CC115-CA115)),2)</f>
      </c>
      <c r="AT115" s="14">
        <f>ROUND(ROUND(AU114*100,0)*ROUND(AT$3*100000,0)/1200000,0)/100</f>
      </c>
      <c r="AU115" s="14">
        <f>ROUND(AU114+AT115-AS115,2)</f>
      </c>
      <c r="AV115" s="11">
        <f>SUMIF($C$4:$AU$4,"Payment",C115:AU115)</f>
      </c>
      <c r="AW115" s="11">
        <f>SUMIF($C$4:$AU$4,"Interest",C115:AU115)</f>
      </c>
      <c r="AX115" s="11">
        <f>ROUND(SUMIF($C$4:$AU$4,"Balance",C115:AU115),2)</f>
      </c>
      <c r="AY115">
        <f>MIN(E114+D115,C$3)</f>
      </c>
      <c r="AZ115">
        <f>MIN(H114+G115,F$3)</f>
      </c>
      <c r="BA115">
        <f>MIN(K114+J115,I$3)</f>
      </c>
      <c r="BB115">
        <f>MIN(N114+M115,L$3)</f>
      </c>
      <c r="BC115">
        <f>MIN(Q114+P115,O$3)</f>
      </c>
      <c r="BD115">
        <f>MIN(T114+S115,R$3)</f>
      </c>
      <c r="BE115">
        <f>MIN(W114+V115,U$3)</f>
      </c>
      <c r="BF115">
        <f>MIN(Z114+Y115,X$3)</f>
      </c>
      <c r="BG115">
        <f>MIN(AC114+AB115,AA$3)</f>
      </c>
      <c r="BH115">
        <f>MIN(AF114+AE115,AD$3)</f>
      </c>
      <c r="BI115">
        <f>MIN(AI114+AH115,AG$3)</f>
      </c>
      <c r="BJ115">
        <f>MIN(AL114+AK115,AJ$3)</f>
      </c>
      <c r="BK115">
        <f>MIN(AO114+AN115,AM$3)</f>
      </c>
      <c r="BL115">
        <f>MIN(AR114+AQ115,AP$3)</f>
      </c>
      <c r="BM115">
        <f>MIN(AU114+AT115,AS$3)</f>
      </c>
      <c r="BN115">
        <f>E114+D115-AY115</f>
      </c>
      <c r="BO115">
        <f>BN115+H114+G115-AZ115</f>
      </c>
      <c r="BP115">
        <f>BO115+K114+J115-BA115</f>
      </c>
      <c r="BQ115">
        <f>BP115+N114+M115-BB115</f>
      </c>
      <c r="BR115">
        <f>BQ115+Q114+P115-BC115</f>
      </c>
      <c r="BS115">
        <f>BR115+T114+S115-BD115</f>
      </c>
      <c r="BT115">
        <f>BS115+W114+V115-BE115</f>
      </c>
      <c r="BU115">
        <f>BT115+Z114+Y115-BF115</f>
      </c>
      <c r="BV115">
        <f>BU115+AC114+AB115-BG115</f>
      </c>
      <c r="BW115">
        <f>BV115+AF114+AE115-BH115</f>
      </c>
      <c r="BX115">
        <f>BW115+AI114+AH115-BI115</f>
      </c>
      <c r="BY115">
        <f>BX115+AL114+AK115-BJ115</f>
      </c>
      <c r="BZ115">
        <f>BY115+AO114+AN115-BK115</f>
      </c>
      <c r="CA115">
        <f>BZ115+AR114+AQ115-BL115</f>
      </c>
      <c r="CB115">
        <f>CA115+AU114+AT115-BM115</f>
      </c>
      <c r="CC115">
        <f>MAX(0,Plan!$B$6-SUM(AY115:BM115))</f>
      </c>
    </row>
    <row r="116" spans="1:81" x14ac:dyDescent="0.25">
      <c r="A116">
        <v>111</v>
      </c>
      <c r="B116" s="22">
        <f>EDATE(Plan!$B$5,A116-1)</f>
      </c>
      <c r="C116" s="14">
        <f>ROUND(AY116+MIN(E115+D116-AY116,$CC116),2)</f>
      </c>
      <c r="D116" s="14">
        <f>ROUND(ROUND(E115*100,0)*ROUND(D$3*100000,0)/1200000,0)/100</f>
      </c>
      <c r="E116" s="14">
        <f>ROUND(E115+D116-C116,2)</f>
      </c>
      <c r="F116" s="14">
        <f>ROUND(AZ116+MIN(H115+G116-AZ116,MAX(0,$CC116-BN116)),2)</f>
      </c>
      <c r="G116" s="14">
        <f>ROUND(ROUND(H115*100,0)*ROUND(G$3*100000,0)/1200000,0)/100</f>
      </c>
      <c r="H116" s="14">
        <f>ROUND(H115+G116-F116,2)</f>
      </c>
      <c r="I116" s="14">
        <f>ROUND(BA116+MIN(K115+J116-BA116,MAX(0,$CC116-BO116)),2)</f>
      </c>
      <c r="J116" s="14">
        <f>ROUND(ROUND(K115*100,0)*ROUND(J$3*100000,0)/1200000,0)/100</f>
      </c>
      <c r="K116" s="14">
        <f>ROUND(K115+J116-I116,2)</f>
      </c>
      <c r="L116" s="14">
        <f>ROUND(BB116+MIN(N115+M116-BB116,MAX(0,$CC116-BP116)),2)</f>
      </c>
      <c r="M116" s="14">
        <f>ROUND(ROUND(N115*100,0)*ROUND(M$3*100000,0)/1200000,0)/100</f>
      </c>
      <c r="N116" s="14">
        <f>ROUND(N115+M116-L116,2)</f>
      </c>
      <c r="O116" s="14">
        <f>ROUND(BC116+MIN(Q115+P116-BC116,MAX(0,$CC116-BQ116)),2)</f>
      </c>
      <c r="P116" s="14">
        <f>ROUND(ROUND(Q115*100,0)*ROUND(P$3*100000,0)/1200000,0)/100</f>
      </c>
      <c r="Q116" s="14">
        <f>ROUND(Q115+P116-O116,2)</f>
      </c>
      <c r="R116" s="14">
        <f>ROUND(BD116+MIN(T115+S116-BD116,MAX(0,$CC116-BR116)),2)</f>
      </c>
      <c r="S116" s="14">
        <f>ROUND(ROUND(T115*100,0)*ROUND(S$3*100000,0)/1200000,0)/100</f>
      </c>
      <c r="T116" s="14">
        <f>ROUND(T115+S116-R116,2)</f>
      </c>
      <c r="U116" s="14">
        <f>ROUND(BE116+MIN(W115+V116-BE116,MAX(0,$CC116-BS116)),2)</f>
      </c>
      <c r="V116" s="14">
        <f>ROUND(ROUND(W115*100,0)*ROUND(V$3*100000,0)/1200000,0)/100</f>
      </c>
      <c r="W116" s="14">
        <f>ROUND(W115+V116-U116,2)</f>
      </c>
      <c r="X116" s="14">
        <f>ROUND(BF116+MIN(Z115+Y116-BF116,MAX(0,$CC116-BT116)),2)</f>
      </c>
      <c r="Y116" s="14">
        <f>ROUND(ROUND(Z115*100,0)*ROUND(Y$3*100000,0)/1200000,0)/100</f>
      </c>
      <c r="Z116" s="14">
        <f>ROUND(Z115+Y116-X116,2)</f>
      </c>
      <c r="AA116" s="14">
        <f>ROUND(BG116+MIN(AC115+AB116-BG116,MAX(0,$CC116-BU116)),2)</f>
      </c>
      <c r="AB116" s="14">
        <f>ROUND(ROUND(AC115*100,0)*ROUND(AB$3*100000,0)/1200000,0)/100</f>
      </c>
      <c r="AC116" s="14">
        <f>ROUND(AC115+AB116-AA116,2)</f>
      </c>
      <c r="AD116" s="14">
        <f>ROUND(BH116+MIN(AF115+AE116-BH116,MAX(0,$CC116-BV116)),2)</f>
      </c>
      <c r="AE116" s="14">
        <f>ROUND(ROUND(AF115*100,0)*ROUND(AE$3*100000,0)/1200000,0)/100</f>
      </c>
      <c r="AF116" s="14">
        <f>ROUND(AF115+AE116-AD116,2)</f>
      </c>
      <c r="AG116" s="14">
        <f>ROUND(BI116+MIN(AI115+AH116-BI116,MAX(0,$CC116-BW116)),2)</f>
      </c>
      <c r="AH116" s="14">
        <f>ROUND(ROUND(AI115*100,0)*ROUND(AH$3*100000,0)/1200000,0)/100</f>
      </c>
      <c r="AI116" s="14">
        <f>ROUND(AI115+AH116-AG116,2)</f>
      </c>
      <c r="AJ116" s="14">
        <f>ROUND(BJ116+MIN(AL115+AK116-BJ116,MAX(0,$CC116-BX116)),2)</f>
      </c>
      <c r="AK116" s="14">
        <f>ROUND(ROUND(AL115*100,0)*ROUND(AK$3*100000,0)/1200000,0)/100</f>
      </c>
      <c r="AL116" s="14">
        <f>ROUND(AL115+AK116-AJ116,2)</f>
      </c>
      <c r="AM116" s="14">
        <f>ROUND(BK116+MIN(AO115+AN116-BK116,MAX(0,$CC116-BY116)),2)</f>
      </c>
      <c r="AN116" s="14">
        <f>ROUND(ROUND(AO115*100,0)*ROUND(AN$3*100000,0)/1200000,0)/100</f>
      </c>
      <c r="AO116" s="14">
        <f>ROUND(AO115+AN116-AM116,2)</f>
      </c>
      <c r="AP116" s="14">
        <f>ROUND(BL116+MIN(AR115+AQ116-BL116,MAX(0,$CC116-BZ116)),2)</f>
      </c>
      <c r="AQ116" s="14">
        <f>ROUND(ROUND(AR115*100,0)*ROUND(AQ$3*100000,0)/1200000,0)/100</f>
      </c>
      <c r="AR116" s="14">
        <f>ROUND(AR115+AQ116-AP116,2)</f>
      </c>
      <c r="AS116" s="14">
        <f>ROUND(BM116+MIN(AU115+AT116-BM116,MAX(0,$CC116-CA116)),2)</f>
      </c>
      <c r="AT116" s="14">
        <f>ROUND(ROUND(AU115*100,0)*ROUND(AT$3*100000,0)/1200000,0)/100</f>
      </c>
      <c r="AU116" s="14">
        <f>ROUND(AU115+AT116-AS116,2)</f>
      </c>
      <c r="AV116" s="11">
        <f>SUMIF($C$4:$AU$4,"Payment",C116:AU116)</f>
      </c>
      <c r="AW116" s="11">
        <f>SUMIF($C$4:$AU$4,"Interest",C116:AU116)</f>
      </c>
      <c r="AX116" s="11">
        <f>ROUND(SUMIF($C$4:$AU$4,"Balance",C116:AU116),2)</f>
      </c>
      <c r="AY116">
        <f>MIN(E115+D116,C$3)</f>
      </c>
      <c r="AZ116">
        <f>MIN(H115+G116,F$3)</f>
      </c>
      <c r="BA116">
        <f>MIN(K115+J116,I$3)</f>
      </c>
      <c r="BB116">
        <f>MIN(N115+M116,L$3)</f>
      </c>
      <c r="BC116">
        <f>MIN(Q115+P116,O$3)</f>
      </c>
      <c r="BD116">
        <f>MIN(T115+S116,R$3)</f>
      </c>
      <c r="BE116">
        <f>MIN(W115+V116,U$3)</f>
      </c>
      <c r="BF116">
        <f>MIN(Z115+Y116,X$3)</f>
      </c>
      <c r="BG116">
        <f>MIN(AC115+AB116,AA$3)</f>
      </c>
      <c r="BH116">
        <f>MIN(AF115+AE116,AD$3)</f>
      </c>
      <c r="BI116">
        <f>MIN(AI115+AH116,AG$3)</f>
      </c>
      <c r="BJ116">
        <f>MIN(AL115+AK116,AJ$3)</f>
      </c>
      <c r="BK116">
        <f>MIN(AO115+AN116,AM$3)</f>
      </c>
      <c r="BL116">
        <f>MIN(AR115+AQ116,AP$3)</f>
      </c>
      <c r="BM116">
        <f>MIN(AU115+AT116,AS$3)</f>
      </c>
      <c r="BN116">
        <f>E115+D116-AY116</f>
      </c>
      <c r="BO116">
        <f>BN116+H115+G116-AZ116</f>
      </c>
      <c r="BP116">
        <f>BO116+K115+J116-BA116</f>
      </c>
      <c r="BQ116">
        <f>BP116+N115+M116-BB116</f>
      </c>
      <c r="BR116">
        <f>BQ116+Q115+P116-BC116</f>
      </c>
      <c r="BS116">
        <f>BR116+T115+S116-BD116</f>
      </c>
      <c r="BT116">
        <f>BS116+W115+V116-BE116</f>
      </c>
      <c r="BU116">
        <f>BT116+Z115+Y116-BF116</f>
      </c>
      <c r="BV116">
        <f>BU116+AC115+AB116-BG116</f>
      </c>
      <c r="BW116">
        <f>BV116+AF115+AE116-BH116</f>
      </c>
      <c r="BX116">
        <f>BW116+AI115+AH116-BI116</f>
      </c>
      <c r="BY116">
        <f>BX116+AL115+AK116-BJ116</f>
      </c>
      <c r="BZ116">
        <f>BY116+AO115+AN116-BK116</f>
      </c>
      <c r="CA116">
        <f>BZ116+AR115+AQ116-BL116</f>
      </c>
      <c r="CB116">
        <f>CA116+AU115+AT116-BM116</f>
      </c>
      <c r="CC116">
        <f>MAX(0,Plan!$B$6-SUM(AY116:BM116))</f>
      </c>
    </row>
    <row r="117" spans="1:81" x14ac:dyDescent="0.25">
      <c r="A117">
        <v>112</v>
      </c>
      <c r="B117" s="22">
        <f>EDATE(Plan!$B$5,A117-1)</f>
      </c>
      <c r="C117" s="14">
        <f>ROUND(AY117+MIN(E116+D117-AY117,$CC117),2)</f>
      </c>
      <c r="D117" s="14">
        <f>ROUND(ROUND(E116*100,0)*ROUND(D$3*100000,0)/1200000,0)/100</f>
      </c>
      <c r="E117" s="14">
        <f>ROUND(E116+D117-C117,2)</f>
      </c>
      <c r="F117" s="14">
        <f>ROUND(AZ117+MIN(H116+G117-AZ117,MAX(0,$CC117-BN117)),2)</f>
      </c>
      <c r="G117" s="14">
        <f>ROUND(ROUND(H116*100,0)*ROUND(G$3*100000,0)/1200000,0)/100</f>
      </c>
      <c r="H117" s="14">
        <f>ROUND(H116+G117-F117,2)</f>
      </c>
      <c r="I117" s="14">
        <f>ROUND(BA117+MIN(K116+J117-BA117,MAX(0,$CC117-BO117)),2)</f>
      </c>
      <c r="J117" s="14">
        <f>ROUND(ROUND(K116*100,0)*ROUND(J$3*100000,0)/1200000,0)/100</f>
      </c>
      <c r="K117" s="14">
        <f>ROUND(K116+J117-I117,2)</f>
      </c>
      <c r="L117" s="14">
        <f>ROUND(BB117+MIN(N116+M117-BB117,MAX(0,$CC117-BP117)),2)</f>
      </c>
      <c r="M117" s="14">
        <f>ROUND(ROUND(N116*100,0)*ROUND(M$3*100000,0)/1200000,0)/100</f>
      </c>
      <c r="N117" s="14">
        <f>ROUND(N116+M117-L117,2)</f>
      </c>
      <c r="O117" s="14">
        <f>ROUND(BC117+MIN(Q116+P117-BC117,MAX(0,$CC117-BQ117)),2)</f>
      </c>
      <c r="P117" s="14">
        <f>ROUND(ROUND(Q116*100,0)*ROUND(P$3*100000,0)/1200000,0)/100</f>
      </c>
      <c r="Q117" s="14">
        <f>ROUND(Q116+P117-O117,2)</f>
      </c>
      <c r="R117" s="14">
        <f>ROUND(BD117+MIN(T116+S117-BD117,MAX(0,$CC117-BR117)),2)</f>
      </c>
      <c r="S117" s="14">
        <f>ROUND(ROUND(T116*100,0)*ROUND(S$3*100000,0)/1200000,0)/100</f>
      </c>
      <c r="T117" s="14">
        <f>ROUND(T116+S117-R117,2)</f>
      </c>
      <c r="U117" s="14">
        <f>ROUND(BE117+MIN(W116+V117-BE117,MAX(0,$CC117-BS117)),2)</f>
      </c>
      <c r="V117" s="14">
        <f>ROUND(ROUND(W116*100,0)*ROUND(V$3*100000,0)/1200000,0)/100</f>
      </c>
      <c r="W117" s="14">
        <f>ROUND(W116+V117-U117,2)</f>
      </c>
      <c r="X117" s="14">
        <f>ROUND(BF117+MIN(Z116+Y117-BF117,MAX(0,$CC117-BT117)),2)</f>
      </c>
      <c r="Y117" s="14">
        <f>ROUND(ROUND(Z116*100,0)*ROUND(Y$3*100000,0)/1200000,0)/100</f>
      </c>
      <c r="Z117" s="14">
        <f>ROUND(Z116+Y117-X117,2)</f>
      </c>
      <c r="AA117" s="14">
        <f>ROUND(BG117+MIN(AC116+AB117-BG117,MAX(0,$CC117-BU117)),2)</f>
      </c>
      <c r="AB117" s="14">
        <f>ROUND(ROUND(AC116*100,0)*ROUND(AB$3*100000,0)/1200000,0)/100</f>
      </c>
      <c r="AC117" s="14">
        <f>ROUND(AC116+AB117-AA117,2)</f>
      </c>
      <c r="AD117" s="14">
        <f>ROUND(BH117+MIN(AF116+AE117-BH117,MAX(0,$CC117-BV117)),2)</f>
      </c>
      <c r="AE117" s="14">
        <f>ROUND(ROUND(AF116*100,0)*ROUND(AE$3*100000,0)/1200000,0)/100</f>
      </c>
      <c r="AF117" s="14">
        <f>ROUND(AF116+AE117-AD117,2)</f>
      </c>
      <c r="AG117" s="14">
        <f>ROUND(BI117+MIN(AI116+AH117-BI117,MAX(0,$CC117-BW117)),2)</f>
      </c>
      <c r="AH117" s="14">
        <f>ROUND(ROUND(AI116*100,0)*ROUND(AH$3*100000,0)/1200000,0)/100</f>
      </c>
      <c r="AI117" s="14">
        <f>ROUND(AI116+AH117-AG117,2)</f>
      </c>
      <c r="AJ117" s="14">
        <f>ROUND(BJ117+MIN(AL116+AK117-BJ117,MAX(0,$CC117-BX117)),2)</f>
      </c>
      <c r="AK117" s="14">
        <f>ROUND(ROUND(AL116*100,0)*ROUND(AK$3*100000,0)/1200000,0)/100</f>
      </c>
      <c r="AL117" s="14">
        <f>ROUND(AL116+AK117-AJ117,2)</f>
      </c>
      <c r="AM117" s="14">
        <f>ROUND(BK117+MIN(AO116+AN117-BK117,MAX(0,$CC117-BY117)),2)</f>
      </c>
      <c r="AN117" s="14">
        <f>ROUND(ROUND(AO116*100,0)*ROUND(AN$3*100000,0)/1200000,0)/100</f>
      </c>
      <c r="AO117" s="14">
        <f>ROUND(AO116+AN117-AM117,2)</f>
      </c>
      <c r="AP117" s="14">
        <f>ROUND(BL117+MIN(AR116+AQ117-BL117,MAX(0,$CC117-BZ117)),2)</f>
      </c>
      <c r="AQ117" s="14">
        <f>ROUND(ROUND(AR116*100,0)*ROUND(AQ$3*100000,0)/1200000,0)/100</f>
      </c>
      <c r="AR117" s="14">
        <f>ROUND(AR116+AQ117-AP117,2)</f>
      </c>
      <c r="AS117" s="14">
        <f>ROUND(BM117+MIN(AU116+AT117-BM117,MAX(0,$CC117-CA117)),2)</f>
      </c>
      <c r="AT117" s="14">
        <f>ROUND(ROUND(AU116*100,0)*ROUND(AT$3*100000,0)/1200000,0)/100</f>
      </c>
      <c r="AU117" s="14">
        <f>ROUND(AU116+AT117-AS117,2)</f>
      </c>
      <c r="AV117" s="11">
        <f>SUMIF($C$4:$AU$4,"Payment",C117:AU117)</f>
      </c>
      <c r="AW117" s="11">
        <f>SUMIF($C$4:$AU$4,"Interest",C117:AU117)</f>
      </c>
      <c r="AX117" s="11">
        <f>ROUND(SUMIF($C$4:$AU$4,"Balance",C117:AU117),2)</f>
      </c>
      <c r="AY117">
        <f>MIN(E116+D117,C$3)</f>
      </c>
      <c r="AZ117">
        <f>MIN(H116+G117,F$3)</f>
      </c>
      <c r="BA117">
        <f>MIN(K116+J117,I$3)</f>
      </c>
      <c r="BB117">
        <f>MIN(N116+M117,L$3)</f>
      </c>
      <c r="BC117">
        <f>MIN(Q116+P117,O$3)</f>
      </c>
      <c r="BD117">
        <f>MIN(T116+S117,R$3)</f>
      </c>
      <c r="BE117">
        <f>MIN(W116+V117,U$3)</f>
      </c>
      <c r="BF117">
        <f>MIN(Z116+Y117,X$3)</f>
      </c>
      <c r="BG117">
        <f>MIN(AC116+AB117,AA$3)</f>
      </c>
      <c r="BH117">
        <f>MIN(AF116+AE117,AD$3)</f>
      </c>
      <c r="BI117">
        <f>MIN(AI116+AH117,AG$3)</f>
      </c>
      <c r="BJ117">
        <f>MIN(AL116+AK117,AJ$3)</f>
      </c>
      <c r="BK117">
        <f>MIN(AO116+AN117,AM$3)</f>
      </c>
      <c r="BL117">
        <f>MIN(AR116+AQ117,AP$3)</f>
      </c>
      <c r="BM117">
        <f>MIN(AU116+AT117,AS$3)</f>
      </c>
      <c r="BN117">
        <f>E116+D117-AY117</f>
      </c>
      <c r="BO117">
        <f>BN117+H116+G117-AZ117</f>
      </c>
      <c r="BP117">
        <f>BO117+K116+J117-BA117</f>
      </c>
      <c r="BQ117">
        <f>BP117+N116+M117-BB117</f>
      </c>
      <c r="BR117">
        <f>BQ117+Q116+P117-BC117</f>
      </c>
      <c r="BS117">
        <f>BR117+T116+S117-BD117</f>
      </c>
      <c r="BT117">
        <f>BS117+W116+V117-BE117</f>
      </c>
      <c r="BU117">
        <f>BT117+Z116+Y117-BF117</f>
      </c>
      <c r="BV117">
        <f>BU117+AC116+AB117-BG117</f>
      </c>
      <c r="BW117">
        <f>BV117+AF116+AE117-BH117</f>
      </c>
      <c r="BX117">
        <f>BW117+AI116+AH117-BI117</f>
      </c>
      <c r="BY117">
        <f>BX117+AL116+AK117-BJ117</f>
      </c>
      <c r="BZ117">
        <f>BY117+AO116+AN117-BK117</f>
      </c>
      <c r="CA117">
        <f>BZ117+AR116+AQ117-BL117</f>
      </c>
      <c r="CB117">
        <f>CA117+AU116+AT117-BM117</f>
      </c>
      <c r="CC117">
        <f>MAX(0,Plan!$B$6-SUM(AY117:BM117))</f>
      </c>
    </row>
    <row r="118" spans="1:81" x14ac:dyDescent="0.25">
      <c r="A118">
        <v>113</v>
      </c>
      <c r="B118" s="22">
        <f>EDATE(Plan!$B$5,A118-1)</f>
      </c>
      <c r="C118" s="14">
        <f>ROUND(AY118+MIN(E117+D118-AY118,$CC118),2)</f>
      </c>
      <c r="D118" s="14">
        <f>ROUND(ROUND(E117*100,0)*ROUND(D$3*100000,0)/1200000,0)/100</f>
      </c>
      <c r="E118" s="14">
        <f>ROUND(E117+D118-C118,2)</f>
      </c>
      <c r="F118" s="14">
        <f>ROUND(AZ118+MIN(H117+G118-AZ118,MAX(0,$CC118-BN118)),2)</f>
      </c>
      <c r="G118" s="14">
        <f>ROUND(ROUND(H117*100,0)*ROUND(G$3*100000,0)/1200000,0)/100</f>
      </c>
      <c r="H118" s="14">
        <f>ROUND(H117+G118-F118,2)</f>
      </c>
      <c r="I118" s="14">
        <f>ROUND(BA118+MIN(K117+J118-BA118,MAX(0,$CC118-BO118)),2)</f>
      </c>
      <c r="J118" s="14">
        <f>ROUND(ROUND(K117*100,0)*ROUND(J$3*100000,0)/1200000,0)/100</f>
      </c>
      <c r="K118" s="14">
        <f>ROUND(K117+J118-I118,2)</f>
      </c>
      <c r="L118" s="14">
        <f>ROUND(BB118+MIN(N117+M118-BB118,MAX(0,$CC118-BP118)),2)</f>
      </c>
      <c r="M118" s="14">
        <f>ROUND(ROUND(N117*100,0)*ROUND(M$3*100000,0)/1200000,0)/100</f>
      </c>
      <c r="N118" s="14">
        <f>ROUND(N117+M118-L118,2)</f>
      </c>
      <c r="O118" s="14">
        <f>ROUND(BC118+MIN(Q117+P118-BC118,MAX(0,$CC118-BQ118)),2)</f>
      </c>
      <c r="P118" s="14">
        <f>ROUND(ROUND(Q117*100,0)*ROUND(P$3*100000,0)/1200000,0)/100</f>
      </c>
      <c r="Q118" s="14">
        <f>ROUND(Q117+P118-O118,2)</f>
      </c>
      <c r="R118" s="14">
        <f>ROUND(BD118+MIN(T117+S118-BD118,MAX(0,$CC118-BR118)),2)</f>
      </c>
      <c r="S118" s="14">
        <f>ROUND(ROUND(T117*100,0)*ROUND(S$3*100000,0)/1200000,0)/100</f>
      </c>
      <c r="T118" s="14">
        <f>ROUND(T117+S118-R118,2)</f>
      </c>
      <c r="U118" s="14">
        <f>ROUND(BE118+MIN(W117+V118-BE118,MAX(0,$CC118-BS118)),2)</f>
      </c>
      <c r="V118" s="14">
        <f>ROUND(ROUND(W117*100,0)*ROUND(V$3*100000,0)/1200000,0)/100</f>
      </c>
      <c r="W118" s="14">
        <f>ROUND(W117+V118-U118,2)</f>
      </c>
      <c r="X118" s="14">
        <f>ROUND(BF118+MIN(Z117+Y118-BF118,MAX(0,$CC118-BT118)),2)</f>
      </c>
      <c r="Y118" s="14">
        <f>ROUND(ROUND(Z117*100,0)*ROUND(Y$3*100000,0)/1200000,0)/100</f>
      </c>
      <c r="Z118" s="14">
        <f>ROUND(Z117+Y118-X118,2)</f>
      </c>
      <c r="AA118" s="14">
        <f>ROUND(BG118+MIN(AC117+AB118-BG118,MAX(0,$CC118-BU118)),2)</f>
      </c>
      <c r="AB118" s="14">
        <f>ROUND(ROUND(AC117*100,0)*ROUND(AB$3*100000,0)/1200000,0)/100</f>
      </c>
      <c r="AC118" s="14">
        <f>ROUND(AC117+AB118-AA118,2)</f>
      </c>
      <c r="AD118" s="14">
        <f>ROUND(BH118+MIN(AF117+AE118-BH118,MAX(0,$CC118-BV118)),2)</f>
      </c>
      <c r="AE118" s="14">
        <f>ROUND(ROUND(AF117*100,0)*ROUND(AE$3*100000,0)/1200000,0)/100</f>
      </c>
      <c r="AF118" s="14">
        <f>ROUND(AF117+AE118-AD118,2)</f>
      </c>
      <c r="AG118" s="14">
        <f>ROUND(BI118+MIN(AI117+AH118-BI118,MAX(0,$CC118-BW118)),2)</f>
      </c>
      <c r="AH118" s="14">
        <f>ROUND(ROUND(AI117*100,0)*ROUND(AH$3*100000,0)/1200000,0)/100</f>
      </c>
      <c r="AI118" s="14">
        <f>ROUND(AI117+AH118-AG118,2)</f>
      </c>
      <c r="AJ118" s="14">
        <f>ROUND(BJ118+MIN(AL117+AK118-BJ118,MAX(0,$CC118-BX118)),2)</f>
      </c>
      <c r="AK118" s="14">
        <f>ROUND(ROUND(AL117*100,0)*ROUND(AK$3*100000,0)/1200000,0)/100</f>
      </c>
      <c r="AL118" s="14">
        <f>ROUND(AL117+AK118-AJ118,2)</f>
      </c>
      <c r="AM118" s="14">
        <f>ROUND(BK118+MIN(AO117+AN118-BK118,MAX(0,$CC118-BY118)),2)</f>
      </c>
      <c r="AN118" s="14">
        <f>ROUND(ROUND(AO117*100,0)*ROUND(AN$3*100000,0)/1200000,0)/100</f>
      </c>
      <c r="AO118" s="14">
        <f>ROUND(AO117+AN118-AM118,2)</f>
      </c>
      <c r="AP118" s="14">
        <f>ROUND(BL118+MIN(AR117+AQ118-BL118,MAX(0,$CC118-BZ118)),2)</f>
      </c>
      <c r="AQ118" s="14">
        <f>ROUND(ROUND(AR117*100,0)*ROUND(AQ$3*100000,0)/1200000,0)/100</f>
      </c>
      <c r="AR118" s="14">
        <f>ROUND(AR117+AQ118-AP118,2)</f>
      </c>
      <c r="AS118" s="14">
        <f>ROUND(BM118+MIN(AU117+AT118-BM118,MAX(0,$CC118-CA118)),2)</f>
      </c>
      <c r="AT118" s="14">
        <f>ROUND(ROUND(AU117*100,0)*ROUND(AT$3*100000,0)/1200000,0)/100</f>
      </c>
      <c r="AU118" s="14">
        <f>ROUND(AU117+AT118-AS118,2)</f>
      </c>
      <c r="AV118" s="11">
        <f>SUMIF($C$4:$AU$4,"Payment",C118:AU118)</f>
      </c>
      <c r="AW118" s="11">
        <f>SUMIF($C$4:$AU$4,"Interest",C118:AU118)</f>
      </c>
      <c r="AX118" s="11">
        <f>ROUND(SUMIF($C$4:$AU$4,"Balance",C118:AU118),2)</f>
      </c>
      <c r="AY118">
        <f>MIN(E117+D118,C$3)</f>
      </c>
      <c r="AZ118">
        <f>MIN(H117+G118,F$3)</f>
      </c>
      <c r="BA118">
        <f>MIN(K117+J118,I$3)</f>
      </c>
      <c r="BB118">
        <f>MIN(N117+M118,L$3)</f>
      </c>
      <c r="BC118">
        <f>MIN(Q117+P118,O$3)</f>
      </c>
      <c r="BD118">
        <f>MIN(T117+S118,R$3)</f>
      </c>
      <c r="BE118">
        <f>MIN(W117+V118,U$3)</f>
      </c>
      <c r="BF118">
        <f>MIN(Z117+Y118,X$3)</f>
      </c>
      <c r="BG118">
        <f>MIN(AC117+AB118,AA$3)</f>
      </c>
      <c r="BH118">
        <f>MIN(AF117+AE118,AD$3)</f>
      </c>
      <c r="BI118">
        <f>MIN(AI117+AH118,AG$3)</f>
      </c>
      <c r="BJ118">
        <f>MIN(AL117+AK118,AJ$3)</f>
      </c>
      <c r="BK118">
        <f>MIN(AO117+AN118,AM$3)</f>
      </c>
      <c r="BL118">
        <f>MIN(AR117+AQ118,AP$3)</f>
      </c>
      <c r="BM118">
        <f>MIN(AU117+AT118,AS$3)</f>
      </c>
      <c r="BN118">
        <f>E117+D118-AY118</f>
      </c>
      <c r="BO118">
        <f>BN118+H117+G118-AZ118</f>
      </c>
      <c r="BP118">
        <f>BO118+K117+J118-BA118</f>
      </c>
      <c r="BQ118">
        <f>BP118+N117+M118-BB118</f>
      </c>
      <c r="BR118">
        <f>BQ118+Q117+P118-BC118</f>
      </c>
      <c r="BS118">
        <f>BR118+T117+S118-BD118</f>
      </c>
      <c r="BT118">
        <f>BS118+W117+V118-BE118</f>
      </c>
      <c r="BU118">
        <f>BT118+Z117+Y118-BF118</f>
      </c>
      <c r="BV118">
        <f>BU118+AC117+AB118-BG118</f>
      </c>
      <c r="BW118">
        <f>BV118+AF117+AE118-BH118</f>
      </c>
      <c r="BX118">
        <f>BW118+AI117+AH118-BI118</f>
      </c>
      <c r="BY118">
        <f>BX118+AL117+AK118-BJ118</f>
      </c>
      <c r="BZ118">
        <f>BY118+AO117+AN118-BK118</f>
      </c>
      <c r="CA118">
        <f>BZ118+AR117+AQ118-BL118</f>
      </c>
      <c r="CB118">
        <f>CA118+AU117+AT118-BM118</f>
      </c>
      <c r="CC118">
        <f>MAX(0,Plan!$B$6-SUM(AY118:BM118))</f>
      </c>
    </row>
    <row r="119" spans="1:81" x14ac:dyDescent="0.25">
      <c r="A119">
        <v>114</v>
      </c>
      <c r="B119" s="22">
        <f>EDATE(Plan!$B$5,A119-1)</f>
      </c>
      <c r="C119" s="14">
        <f>ROUND(AY119+MIN(E118+D119-AY119,$CC119),2)</f>
      </c>
      <c r="D119" s="14">
        <f>ROUND(ROUND(E118*100,0)*ROUND(D$3*100000,0)/1200000,0)/100</f>
      </c>
      <c r="E119" s="14">
        <f>ROUND(E118+D119-C119,2)</f>
      </c>
      <c r="F119" s="14">
        <f>ROUND(AZ119+MIN(H118+G119-AZ119,MAX(0,$CC119-BN119)),2)</f>
      </c>
      <c r="G119" s="14">
        <f>ROUND(ROUND(H118*100,0)*ROUND(G$3*100000,0)/1200000,0)/100</f>
      </c>
      <c r="H119" s="14">
        <f>ROUND(H118+G119-F119,2)</f>
      </c>
      <c r="I119" s="14">
        <f>ROUND(BA119+MIN(K118+J119-BA119,MAX(0,$CC119-BO119)),2)</f>
      </c>
      <c r="J119" s="14">
        <f>ROUND(ROUND(K118*100,0)*ROUND(J$3*100000,0)/1200000,0)/100</f>
      </c>
      <c r="K119" s="14">
        <f>ROUND(K118+J119-I119,2)</f>
      </c>
      <c r="L119" s="14">
        <f>ROUND(BB119+MIN(N118+M119-BB119,MAX(0,$CC119-BP119)),2)</f>
      </c>
      <c r="M119" s="14">
        <f>ROUND(ROUND(N118*100,0)*ROUND(M$3*100000,0)/1200000,0)/100</f>
      </c>
      <c r="N119" s="14">
        <f>ROUND(N118+M119-L119,2)</f>
      </c>
      <c r="O119" s="14">
        <f>ROUND(BC119+MIN(Q118+P119-BC119,MAX(0,$CC119-BQ119)),2)</f>
      </c>
      <c r="P119" s="14">
        <f>ROUND(ROUND(Q118*100,0)*ROUND(P$3*100000,0)/1200000,0)/100</f>
      </c>
      <c r="Q119" s="14">
        <f>ROUND(Q118+P119-O119,2)</f>
      </c>
      <c r="R119" s="14">
        <f>ROUND(BD119+MIN(T118+S119-BD119,MAX(0,$CC119-BR119)),2)</f>
      </c>
      <c r="S119" s="14">
        <f>ROUND(ROUND(T118*100,0)*ROUND(S$3*100000,0)/1200000,0)/100</f>
      </c>
      <c r="T119" s="14">
        <f>ROUND(T118+S119-R119,2)</f>
      </c>
      <c r="U119" s="14">
        <f>ROUND(BE119+MIN(W118+V119-BE119,MAX(0,$CC119-BS119)),2)</f>
      </c>
      <c r="V119" s="14">
        <f>ROUND(ROUND(W118*100,0)*ROUND(V$3*100000,0)/1200000,0)/100</f>
      </c>
      <c r="W119" s="14">
        <f>ROUND(W118+V119-U119,2)</f>
      </c>
      <c r="X119" s="14">
        <f>ROUND(BF119+MIN(Z118+Y119-BF119,MAX(0,$CC119-BT119)),2)</f>
      </c>
      <c r="Y119" s="14">
        <f>ROUND(ROUND(Z118*100,0)*ROUND(Y$3*100000,0)/1200000,0)/100</f>
      </c>
      <c r="Z119" s="14">
        <f>ROUND(Z118+Y119-X119,2)</f>
      </c>
      <c r="AA119" s="14">
        <f>ROUND(BG119+MIN(AC118+AB119-BG119,MAX(0,$CC119-BU119)),2)</f>
      </c>
      <c r="AB119" s="14">
        <f>ROUND(ROUND(AC118*100,0)*ROUND(AB$3*100000,0)/1200000,0)/100</f>
      </c>
      <c r="AC119" s="14">
        <f>ROUND(AC118+AB119-AA119,2)</f>
      </c>
      <c r="AD119" s="14">
        <f>ROUND(BH119+MIN(AF118+AE119-BH119,MAX(0,$CC119-BV119)),2)</f>
      </c>
      <c r="AE119" s="14">
        <f>ROUND(ROUND(AF118*100,0)*ROUND(AE$3*100000,0)/1200000,0)/100</f>
      </c>
      <c r="AF119" s="14">
        <f>ROUND(AF118+AE119-AD119,2)</f>
      </c>
      <c r="AG119" s="14">
        <f>ROUND(BI119+MIN(AI118+AH119-BI119,MAX(0,$CC119-BW119)),2)</f>
      </c>
      <c r="AH119" s="14">
        <f>ROUND(ROUND(AI118*100,0)*ROUND(AH$3*100000,0)/1200000,0)/100</f>
      </c>
      <c r="AI119" s="14">
        <f>ROUND(AI118+AH119-AG119,2)</f>
      </c>
      <c r="AJ119" s="14">
        <f>ROUND(BJ119+MIN(AL118+AK119-BJ119,MAX(0,$CC119-BX119)),2)</f>
      </c>
      <c r="AK119" s="14">
        <f>ROUND(ROUND(AL118*100,0)*ROUND(AK$3*100000,0)/1200000,0)/100</f>
      </c>
      <c r="AL119" s="14">
        <f>ROUND(AL118+AK119-AJ119,2)</f>
      </c>
      <c r="AM119" s="14">
        <f>ROUND(BK119+MIN(AO118+AN119-BK119,MAX(0,$CC119-BY119)),2)</f>
      </c>
      <c r="AN119" s="14">
        <f>ROUND(ROUND(AO118*100,0)*ROUND(AN$3*100000,0)/1200000,0)/100</f>
      </c>
      <c r="AO119" s="14">
        <f>ROUND(AO118+AN119-AM119,2)</f>
      </c>
      <c r="AP119" s="14">
        <f>ROUND(BL119+MIN(AR118+AQ119-BL119,MAX(0,$CC119-BZ119)),2)</f>
      </c>
      <c r="AQ119" s="14">
        <f>ROUND(ROUND(AR118*100,0)*ROUND(AQ$3*100000,0)/1200000,0)/100</f>
      </c>
      <c r="AR119" s="14">
        <f>ROUND(AR118+AQ119-AP119,2)</f>
      </c>
      <c r="AS119" s="14">
        <f>ROUND(BM119+MIN(AU118+AT119-BM119,MAX(0,$CC119-CA119)),2)</f>
      </c>
      <c r="AT119" s="14">
        <f>ROUND(ROUND(AU118*100,0)*ROUND(AT$3*100000,0)/1200000,0)/100</f>
      </c>
      <c r="AU119" s="14">
        <f>ROUND(AU118+AT119-AS119,2)</f>
      </c>
      <c r="AV119" s="11">
        <f>SUMIF($C$4:$AU$4,"Payment",C119:AU119)</f>
      </c>
      <c r="AW119" s="11">
        <f>SUMIF($C$4:$AU$4,"Interest",C119:AU119)</f>
      </c>
      <c r="AX119" s="11">
        <f>ROUND(SUMIF($C$4:$AU$4,"Balance",C119:AU119),2)</f>
      </c>
      <c r="AY119">
        <f>MIN(E118+D119,C$3)</f>
      </c>
      <c r="AZ119">
        <f>MIN(H118+G119,F$3)</f>
      </c>
      <c r="BA119">
        <f>MIN(K118+J119,I$3)</f>
      </c>
      <c r="BB119">
        <f>MIN(N118+M119,L$3)</f>
      </c>
      <c r="BC119">
        <f>MIN(Q118+P119,O$3)</f>
      </c>
      <c r="BD119">
        <f>MIN(T118+S119,R$3)</f>
      </c>
      <c r="BE119">
        <f>MIN(W118+V119,U$3)</f>
      </c>
      <c r="BF119">
        <f>MIN(Z118+Y119,X$3)</f>
      </c>
      <c r="BG119">
        <f>MIN(AC118+AB119,AA$3)</f>
      </c>
      <c r="BH119">
        <f>MIN(AF118+AE119,AD$3)</f>
      </c>
      <c r="BI119">
        <f>MIN(AI118+AH119,AG$3)</f>
      </c>
      <c r="BJ119">
        <f>MIN(AL118+AK119,AJ$3)</f>
      </c>
      <c r="BK119">
        <f>MIN(AO118+AN119,AM$3)</f>
      </c>
      <c r="BL119">
        <f>MIN(AR118+AQ119,AP$3)</f>
      </c>
      <c r="BM119">
        <f>MIN(AU118+AT119,AS$3)</f>
      </c>
      <c r="BN119">
        <f>E118+D119-AY119</f>
      </c>
      <c r="BO119">
        <f>BN119+H118+G119-AZ119</f>
      </c>
      <c r="BP119">
        <f>BO119+K118+J119-BA119</f>
      </c>
      <c r="BQ119">
        <f>BP119+N118+M119-BB119</f>
      </c>
      <c r="BR119">
        <f>BQ119+Q118+P119-BC119</f>
      </c>
      <c r="BS119">
        <f>BR119+T118+S119-BD119</f>
      </c>
      <c r="BT119">
        <f>BS119+W118+V119-BE119</f>
      </c>
      <c r="BU119">
        <f>BT119+Z118+Y119-BF119</f>
      </c>
      <c r="BV119">
        <f>BU119+AC118+AB119-BG119</f>
      </c>
      <c r="BW119">
        <f>BV119+AF118+AE119-BH119</f>
      </c>
      <c r="BX119">
        <f>BW119+AI118+AH119-BI119</f>
      </c>
      <c r="BY119">
        <f>BX119+AL118+AK119-BJ119</f>
      </c>
      <c r="BZ119">
        <f>BY119+AO118+AN119-BK119</f>
      </c>
      <c r="CA119">
        <f>BZ119+AR118+AQ119-BL119</f>
      </c>
      <c r="CB119">
        <f>CA119+AU118+AT119-BM119</f>
      </c>
      <c r="CC119">
        <f>MAX(0,Plan!$B$6-SUM(AY119:BM119))</f>
      </c>
    </row>
    <row r="120" spans="1:81" x14ac:dyDescent="0.25">
      <c r="A120">
        <v>115</v>
      </c>
      <c r="B120" s="22">
        <f>EDATE(Plan!$B$5,A120-1)</f>
      </c>
      <c r="C120" s="14">
        <f>ROUND(AY120+MIN(E119+D120-AY120,$CC120),2)</f>
      </c>
      <c r="D120" s="14">
        <f>ROUND(ROUND(E119*100,0)*ROUND(D$3*100000,0)/1200000,0)/100</f>
      </c>
      <c r="E120" s="14">
        <f>ROUND(E119+D120-C120,2)</f>
      </c>
      <c r="F120" s="14">
        <f>ROUND(AZ120+MIN(H119+G120-AZ120,MAX(0,$CC120-BN120)),2)</f>
      </c>
      <c r="G120" s="14">
        <f>ROUND(ROUND(H119*100,0)*ROUND(G$3*100000,0)/1200000,0)/100</f>
      </c>
      <c r="H120" s="14">
        <f>ROUND(H119+G120-F120,2)</f>
      </c>
      <c r="I120" s="14">
        <f>ROUND(BA120+MIN(K119+J120-BA120,MAX(0,$CC120-BO120)),2)</f>
      </c>
      <c r="J120" s="14">
        <f>ROUND(ROUND(K119*100,0)*ROUND(J$3*100000,0)/1200000,0)/100</f>
      </c>
      <c r="K120" s="14">
        <f>ROUND(K119+J120-I120,2)</f>
      </c>
      <c r="L120" s="14">
        <f>ROUND(BB120+MIN(N119+M120-BB120,MAX(0,$CC120-BP120)),2)</f>
      </c>
      <c r="M120" s="14">
        <f>ROUND(ROUND(N119*100,0)*ROUND(M$3*100000,0)/1200000,0)/100</f>
      </c>
      <c r="N120" s="14">
        <f>ROUND(N119+M120-L120,2)</f>
      </c>
      <c r="O120" s="14">
        <f>ROUND(BC120+MIN(Q119+P120-BC120,MAX(0,$CC120-BQ120)),2)</f>
      </c>
      <c r="P120" s="14">
        <f>ROUND(ROUND(Q119*100,0)*ROUND(P$3*100000,0)/1200000,0)/100</f>
      </c>
      <c r="Q120" s="14">
        <f>ROUND(Q119+P120-O120,2)</f>
      </c>
      <c r="R120" s="14">
        <f>ROUND(BD120+MIN(T119+S120-BD120,MAX(0,$CC120-BR120)),2)</f>
      </c>
      <c r="S120" s="14">
        <f>ROUND(ROUND(T119*100,0)*ROUND(S$3*100000,0)/1200000,0)/100</f>
      </c>
      <c r="T120" s="14">
        <f>ROUND(T119+S120-R120,2)</f>
      </c>
      <c r="U120" s="14">
        <f>ROUND(BE120+MIN(W119+V120-BE120,MAX(0,$CC120-BS120)),2)</f>
      </c>
      <c r="V120" s="14">
        <f>ROUND(ROUND(W119*100,0)*ROUND(V$3*100000,0)/1200000,0)/100</f>
      </c>
      <c r="W120" s="14">
        <f>ROUND(W119+V120-U120,2)</f>
      </c>
      <c r="X120" s="14">
        <f>ROUND(BF120+MIN(Z119+Y120-BF120,MAX(0,$CC120-BT120)),2)</f>
      </c>
      <c r="Y120" s="14">
        <f>ROUND(ROUND(Z119*100,0)*ROUND(Y$3*100000,0)/1200000,0)/100</f>
      </c>
      <c r="Z120" s="14">
        <f>ROUND(Z119+Y120-X120,2)</f>
      </c>
      <c r="AA120" s="14">
        <f>ROUND(BG120+MIN(AC119+AB120-BG120,MAX(0,$CC120-BU120)),2)</f>
      </c>
      <c r="AB120" s="14">
        <f>ROUND(ROUND(AC119*100,0)*ROUND(AB$3*100000,0)/1200000,0)/100</f>
      </c>
      <c r="AC120" s="14">
        <f>ROUND(AC119+AB120-AA120,2)</f>
      </c>
      <c r="AD120" s="14">
        <f>ROUND(BH120+MIN(AF119+AE120-BH120,MAX(0,$CC120-BV120)),2)</f>
      </c>
      <c r="AE120" s="14">
        <f>ROUND(ROUND(AF119*100,0)*ROUND(AE$3*100000,0)/1200000,0)/100</f>
      </c>
      <c r="AF120" s="14">
        <f>ROUND(AF119+AE120-AD120,2)</f>
      </c>
      <c r="AG120" s="14">
        <f>ROUND(BI120+MIN(AI119+AH120-BI120,MAX(0,$CC120-BW120)),2)</f>
      </c>
      <c r="AH120" s="14">
        <f>ROUND(ROUND(AI119*100,0)*ROUND(AH$3*100000,0)/1200000,0)/100</f>
      </c>
      <c r="AI120" s="14">
        <f>ROUND(AI119+AH120-AG120,2)</f>
      </c>
      <c r="AJ120" s="14">
        <f>ROUND(BJ120+MIN(AL119+AK120-BJ120,MAX(0,$CC120-BX120)),2)</f>
      </c>
      <c r="AK120" s="14">
        <f>ROUND(ROUND(AL119*100,0)*ROUND(AK$3*100000,0)/1200000,0)/100</f>
      </c>
      <c r="AL120" s="14">
        <f>ROUND(AL119+AK120-AJ120,2)</f>
      </c>
      <c r="AM120" s="14">
        <f>ROUND(BK120+MIN(AO119+AN120-BK120,MAX(0,$CC120-BY120)),2)</f>
      </c>
      <c r="AN120" s="14">
        <f>ROUND(ROUND(AO119*100,0)*ROUND(AN$3*100000,0)/1200000,0)/100</f>
      </c>
      <c r="AO120" s="14">
        <f>ROUND(AO119+AN120-AM120,2)</f>
      </c>
      <c r="AP120" s="14">
        <f>ROUND(BL120+MIN(AR119+AQ120-BL120,MAX(0,$CC120-BZ120)),2)</f>
      </c>
      <c r="AQ120" s="14">
        <f>ROUND(ROUND(AR119*100,0)*ROUND(AQ$3*100000,0)/1200000,0)/100</f>
      </c>
      <c r="AR120" s="14">
        <f>ROUND(AR119+AQ120-AP120,2)</f>
      </c>
      <c r="AS120" s="14">
        <f>ROUND(BM120+MIN(AU119+AT120-BM120,MAX(0,$CC120-CA120)),2)</f>
      </c>
      <c r="AT120" s="14">
        <f>ROUND(ROUND(AU119*100,0)*ROUND(AT$3*100000,0)/1200000,0)/100</f>
      </c>
      <c r="AU120" s="14">
        <f>ROUND(AU119+AT120-AS120,2)</f>
      </c>
      <c r="AV120" s="11">
        <f>SUMIF($C$4:$AU$4,"Payment",C120:AU120)</f>
      </c>
      <c r="AW120" s="11">
        <f>SUMIF($C$4:$AU$4,"Interest",C120:AU120)</f>
      </c>
      <c r="AX120" s="11">
        <f>ROUND(SUMIF($C$4:$AU$4,"Balance",C120:AU120),2)</f>
      </c>
      <c r="AY120">
        <f>MIN(E119+D120,C$3)</f>
      </c>
      <c r="AZ120">
        <f>MIN(H119+G120,F$3)</f>
      </c>
      <c r="BA120">
        <f>MIN(K119+J120,I$3)</f>
      </c>
      <c r="BB120">
        <f>MIN(N119+M120,L$3)</f>
      </c>
      <c r="BC120">
        <f>MIN(Q119+P120,O$3)</f>
      </c>
      <c r="BD120">
        <f>MIN(T119+S120,R$3)</f>
      </c>
      <c r="BE120">
        <f>MIN(W119+V120,U$3)</f>
      </c>
      <c r="BF120">
        <f>MIN(Z119+Y120,X$3)</f>
      </c>
      <c r="BG120">
        <f>MIN(AC119+AB120,AA$3)</f>
      </c>
      <c r="BH120">
        <f>MIN(AF119+AE120,AD$3)</f>
      </c>
      <c r="BI120">
        <f>MIN(AI119+AH120,AG$3)</f>
      </c>
      <c r="BJ120">
        <f>MIN(AL119+AK120,AJ$3)</f>
      </c>
      <c r="BK120">
        <f>MIN(AO119+AN120,AM$3)</f>
      </c>
      <c r="BL120">
        <f>MIN(AR119+AQ120,AP$3)</f>
      </c>
      <c r="BM120">
        <f>MIN(AU119+AT120,AS$3)</f>
      </c>
      <c r="BN120">
        <f>E119+D120-AY120</f>
      </c>
      <c r="BO120">
        <f>BN120+H119+G120-AZ120</f>
      </c>
      <c r="BP120">
        <f>BO120+K119+J120-BA120</f>
      </c>
      <c r="BQ120">
        <f>BP120+N119+M120-BB120</f>
      </c>
      <c r="BR120">
        <f>BQ120+Q119+P120-BC120</f>
      </c>
      <c r="BS120">
        <f>BR120+T119+S120-BD120</f>
      </c>
      <c r="BT120">
        <f>BS120+W119+V120-BE120</f>
      </c>
      <c r="BU120">
        <f>BT120+Z119+Y120-BF120</f>
      </c>
      <c r="BV120">
        <f>BU120+AC119+AB120-BG120</f>
      </c>
      <c r="BW120">
        <f>BV120+AF119+AE120-BH120</f>
      </c>
      <c r="BX120">
        <f>BW120+AI119+AH120-BI120</f>
      </c>
      <c r="BY120">
        <f>BX120+AL119+AK120-BJ120</f>
      </c>
      <c r="BZ120">
        <f>BY120+AO119+AN120-BK120</f>
      </c>
      <c r="CA120">
        <f>BZ120+AR119+AQ120-BL120</f>
      </c>
      <c r="CB120">
        <f>CA120+AU119+AT120-BM120</f>
      </c>
      <c r="CC120">
        <f>MAX(0,Plan!$B$6-SUM(AY120:BM120))</f>
      </c>
    </row>
    <row r="121" spans="1:81" x14ac:dyDescent="0.25">
      <c r="A121">
        <v>116</v>
      </c>
      <c r="B121" s="22">
        <f>EDATE(Plan!$B$5,A121-1)</f>
      </c>
      <c r="C121" s="14">
        <f>ROUND(AY121+MIN(E120+D121-AY121,$CC121),2)</f>
      </c>
      <c r="D121" s="14">
        <f>ROUND(ROUND(E120*100,0)*ROUND(D$3*100000,0)/1200000,0)/100</f>
      </c>
      <c r="E121" s="14">
        <f>ROUND(E120+D121-C121,2)</f>
      </c>
      <c r="F121" s="14">
        <f>ROUND(AZ121+MIN(H120+G121-AZ121,MAX(0,$CC121-BN121)),2)</f>
      </c>
      <c r="G121" s="14">
        <f>ROUND(ROUND(H120*100,0)*ROUND(G$3*100000,0)/1200000,0)/100</f>
      </c>
      <c r="H121" s="14">
        <f>ROUND(H120+G121-F121,2)</f>
      </c>
      <c r="I121" s="14">
        <f>ROUND(BA121+MIN(K120+J121-BA121,MAX(0,$CC121-BO121)),2)</f>
      </c>
      <c r="J121" s="14">
        <f>ROUND(ROUND(K120*100,0)*ROUND(J$3*100000,0)/1200000,0)/100</f>
      </c>
      <c r="K121" s="14">
        <f>ROUND(K120+J121-I121,2)</f>
      </c>
      <c r="L121" s="14">
        <f>ROUND(BB121+MIN(N120+M121-BB121,MAX(0,$CC121-BP121)),2)</f>
      </c>
      <c r="M121" s="14">
        <f>ROUND(ROUND(N120*100,0)*ROUND(M$3*100000,0)/1200000,0)/100</f>
      </c>
      <c r="N121" s="14">
        <f>ROUND(N120+M121-L121,2)</f>
      </c>
      <c r="O121" s="14">
        <f>ROUND(BC121+MIN(Q120+P121-BC121,MAX(0,$CC121-BQ121)),2)</f>
      </c>
      <c r="P121" s="14">
        <f>ROUND(ROUND(Q120*100,0)*ROUND(P$3*100000,0)/1200000,0)/100</f>
      </c>
      <c r="Q121" s="14">
        <f>ROUND(Q120+P121-O121,2)</f>
      </c>
      <c r="R121" s="14">
        <f>ROUND(BD121+MIN(T120+S121-BD121,MAX(0,$CC121-BR121)),2)</f>
      </c>
      <c r="S121" s="14">
        <f>ROUND(ROUND(T120*100,0)*ROUND(S$3*100000,0)/1200000,0)/100</f>
      </c>
      <c r="T121" s="14">
        <f>ROUND(T120+S121-R121,2)</f>
      </c>
      <c r="U121" s="14">
        <f>ROUND(BE121+MIN(W120+V121-BE121,MAX(0,$CC121-BS121)),2)</f>
      </c>
      <c r="V121" s="14">
        <f>ROUND(ROUND(W120*100,0)*ROUND(V$3*100000,0)/1200000,0)/100</f>
      </c>
      <c r="W121" s="14">
        <f>ROUND(W120+V121-U121,2)</f>
      </c>
      <c r="X121" s="14">
        <f>ROUND(BF121+MIN(Z120+Y121-BF121,MAX(0,$CC121-BT121)),2)</f>
      </c>
      <c r="Y121" s="14">
        <f>ROUND(ROUND(Z120*100,0)*ROUND(Y$3*100000,0)/1200000,0)/100</f>
      </c>
      <c r="Z121" s="14">
        <f>ROUND(Z120+Y121-X121,2)</f>
      </c>
      <c r="AA121" s="14">
        <f>ROUND(BG121+MIN(AC120+AB121-BG121,MAX(0,$CC121-BU121)),2)</f>
      </c>
      <c r="AB121" s="14">
        <f>ROUND(ROUND(AC120*100,0)*ROUND(AB$3*100000,0)/1200000,0)/100</f>
      </c>
      <c r="AC121" s="14">
        <f>ROUND(AC120+AB121-AA121,2)</f>
      </c>
      <c r="AD121" s="14">
        <f>ROUND(BH121+MIN(AF120+AE121-BH121,MAX(0,$CC121-BV121)),2)</f>
      </c>
      <c r="AE121" s="14">
        <f>ROUND(ROUND(AF120*100,0)*ROUND(AE$3*100000,0)/1200000,0)/100</f>
      </c>
      <c r="AF121" s="14">
        <f>ROUND(AF120+AE121-AD121,2)</f>
      </c>
      <c r="AG121" s="14">
        <f>ROUND(BI121+MIN(AI120+AH121-BI121,MAX(0,$CC121-BW121)),2)</f>
      </c>
      <c r="AH121" s="14">
        <f>ROUND(ROUND(AI120*100,0)*ROUND(AH$3*100000,0)/1200000,0)/100</f>
      </c>
      <c r="AI121" s="14">
        <f>ROUND(AI120+AH121-AG121,2)</f>
      </c>
      <c r="AJ121" s="14">
        <f>ROUND(BJ121+MIN(AL120+AK121-BJ121,MAX(0,$CC121-BX121)),2)</f>
      </c>
      <c r="AK121" s="14">
        <f>ROUND(ROUND(AL120*100,0)*ROUND(AK$3*100000,0)/1200000,0)/100</f>
      </c>
      <c r="AL121" s="14">
        <f>ROUND(AL120+AK121-AJ121,2)</f>
      </c>
      <c r="AM121" s="14">
        <f>ROUND(BK121+MIN(AO120+AN121-BK121,MAX(0,$CC121-BY121)),2)</f>
      </c>
      <c r="AN121" s="14">
        <f>ROUND(ROUND(AO120*100,0)*ROUND(AN$3*100000,0)/1200000,0)/100</f>
      </c>
      <c r="AO121" s="14">
        <f>ROUND(AO120+AN121-AM121,2)</f>
      </c>
      <c r="AP121" s="14">
        <f>ROUND(BL121+MIN(AR120+AQ121-BL121,MAX(0,$CC121-BZ121)),2)</f>
      </c>
      <c r="AQ121" s="14">
        <f>ROUND(ROUND(AR120*100,0)*ROUND(AQ$3*100000,0)/1200000,0)/100</f>
      </c>
      <c r="AR121" s="14">
        <f>ROUND(AR120+AQ121-AP121,2)</f>
      </c>
      <c r="AS121" s="14">
        <f>ROUND(BM121+MIN(AU120+AT121-BM121,MAX(0,$CC121-CA121)),2)</f>
      </c>
      <c r="AT121" s="14">
        <f>ROUND(ROUND(AU120*100,0)*ROUND(AT$3*100000,0)/1200000,0)/100</f>
      </c>
      <c r="AU121" s="14">
        <f>ROUND(AU120+AT121-AS121,2)</f>
      </c>
      <c r="AV121" s="11">
        <f>SUMIF($C$4:$AU$4,"Payment",C121:AU121)</f>
      </c>
      <c r="AW121" s="11">
        <f>SUMIF($C$4:$AU$4,"Interest",C121:AU121)</f>
      </c>
      <c r="AX121" s="11">
        <f>ROUND(SUMIF($C$4:$AU$4,"Balance",C121:AU121),2)</f>
      </c>
      <c r="AY121">
        <f>MIN(E120+D121,C$3)</f>
      </c>
      <c r="AZ121">
        <f>MIN(H120+G121,F$3)</f>
      </c>
      <c r="BA121">
        <f>MIN(K120+J121,I$3)</f>
      </c>
      <c r="BB121">
        <f>MIN(N120+M121,L$3)</f>
      </c>
      <c r="BC121">
        <f>MIN(Q120+P121,O$3)</f>
      </c>
      <c r="BD121">
        <f>MIN(T120+S121,R$3)</f>
      </c>
      <c r="BE121">
        <f>MIN(W120+V121,U$3)</f>
      </c>
      <c r="BF121">
        <f>MIN(Z120+Y121,X$3)</f>
      </c>
      <c r="BG121">
        <f>MIN(AC120+AB121,AA$3)</f>
      </c>
      <c r="BH121">
        <f>MIN(AF120+AE121,AD$3)</f>
      </c>
      <c r="BI121">
        <f>MIN(AI120+AH121,AG$3)</f>
      </c>
      <c r="BJ121">
        <f>MIN(AL120+AK121,AJ$3)</f>
      </c>
      <c r="BK121">
        <f>MIN(AO120+AN121,AM$3)</f>
      </c>
      <c r="BL121">
        <f>MIN(AR120+AQ121,AP$3)</f>
      </c>
      <c r="BM121">
        <f>MIN(AU120+AT121,AS$3)</f>
      </c>
      <c r="BN121">
        <f>E120+D121-AY121</f>
      </c>
      <c r="BO121">
        <f>BN121+H120+G121-AZ121</f>
      </c>
      <c r="BP121">
        <f>BO121+K120+J121-BA121</f>
      </c>
      <c r="BQ121">
        <f>BP121+N120+M121-BB121</f>
      </c>
      <c r="BR121">
        <f>BQ121+Q120+P121-BC121</f>
      </c>
      <c r="BS121">
        <f>BR121+T120+S121-BD121</f>
      </c>
      <c r="BT121">
        <f>BS121+W120+V121-BE121</f>
      </c>
      <c r="BU121">
        <f>BT121+Z120+Y121-BF121</f>
      </c>
      <c r="BV121">
        <f>BU121+AC120+AB121-BG121</f>
      </c>
      <c r="BW121">
        <f>BV121+AF120+AE121-BH121</f>
      </c>
      <c r="BX121">
        <f>BW121+AI120+AH121-BI121</f>
      </c>
      <c r="BY121">
        <f>BX121+AL120+AK121-BJ121</f>
      </c>
      <c r="BZ121">
        <f>BY121+AO120+AN121-BK121</f>
      </c>
      <c r="CA121">
        <f>BZ121+AR120+AQ121-BL121</f>
      </c>
      <c r="CB121">
        <f>CA121+AU120+AT121-BM121</f>
      </c>
      <c r="CC121">
        <f>MAX(0,Plan!$B$6-SUM(AY121:BM121))</f>
      </c>
    </row>
    <row r="122" spans="1:81" x14ac:dyDescent="0.25">
      <c r="A122">
        <v>117</v>
      </c>
      <c r="B122" s="22">
        <f>EDATE(Plan!$B$5,A122-1)</f>
      </c>
      <c r="C122" s="14">
        <f>ROUND(AY122+MIN(E121+D122-AY122,$CC122),2)</f>
      </c>
      <c r="D122" s="14">
        <f>ROUND(ROUND(E121*100,0)*ROUND(D$3*100000,0)/1200000,0)/100</f>
      </c>
      <c r="E122" s="14">
        <f>ROUND(E121+D122-C122,2)</f>
      </c>
      <c r="F122" s="14">
        <f>ROUND(AZ122+MIN(H121+G122-AZ122,MAX(0,$CC122-BN122)),2)</f>
      </c>
      <c r="G122" s="14">
        <f>ROUND(ROUND(H121*100,0)*ROUND(G$3*100000,0)/1200000,0)/100</f>
      </c>
      <c r="H122" s="14">
        <f>ROUND(H121+G122-F122,2)</f>
      </c>
      <c r="I122" s="14">
        <f>ROUND(BA122+MIN(K121+J122-BA122,MAX(0,$CC122-BO122)),2)</f>
      </c>
      <c r="J122" s="14">
        <f>ROUND(ROUND(K121*100,0)*ROUND(J$3*100000,0)/1200000,0)/100</f>
      </c>
      <c r="K122" s="14">
        <f>ROUND(K121+J122-I122,2)</f>
      </c>
      <c r="L122" s="14">
        <f>ROUND(BB122+MIN(N121+M122-BB122,MAX(0,$CC122-BP122)),2)</f>
      </c>
      <c r="M122" s="14">
        <f>ROUND(ROUND(N121*100,0)*ROUND(M$3*100000,0)/1200000,0)/100</f>
      </c>
      <c r="N122" s="14">
        <f>ROUND(N121+M122-L122,2)</f>
      </c>
      <c r="O122" s="14">
        <f>ROUND(BC122+MIN(Q121+P122-BC122,MAX(0,$CC122-BQ122)),2)</f>
      </c>
      <c r="P122" s="14">
        <f>ROUND(ROUND(Q121*100,0)*ROUND(P$3*100000,0)/1200000,0)/100</f>
      </c>
      <c r="Q122" s="14">
        <f>ROUND(Q121+P122-O122,2)</f>
      </c>
      <c r="R122" s="14">
        <f>ROUND(BD122+MIN(T121+S122-BD122,MAX(0,$CC122-BR122)),2)</f>
      </c>
      <c r="S122" s="14">
        <f>ROUND(ROUND(T121*100,0)*ROUND(S$3*100000,0)/1200000,0)/100</f>
      </c>
      <c r="T122" s="14">
        <f>ROUND(T121+S122-R122,2)</f>
      </c>
      <c r="U122" s="14">
        <f>ROUND(BE122+MIN(W121+V122-BE122,MAX(0,$CC122-BS122)),2)</f>
      </c>
      <c r="V122" s="14">
        <f>ROUND(ROUND(W121*100,0)*ROUND(V$3*100000,0)/1200000,0)/100</f>
      </c>
      <c r="W122" s="14">
        <f>ROUND(W121+V122-U122,2)</f>
      </c>
      <c r="X122" s="14">
        <f>ROUND(BF122+MIN(Z121+Y122-BF122,MAX(0,$CC122-BT122)),2)</f>
      </c>
      <c r="Y122" s="14">
        <f>ROUND(ROUND(Z121*100,0)*ROUND(Y$3*100000,0)/1200000,0)/100</f>
      </c>
      <c r="Z122" s="14">
        <f>ROUND(Z121+Y122-X122,2)</f>
      </c>
      <c r="AA122" s="14">
        <f>ROUND(BG122+MIN(AC121+AB122-BG122,MAX(0,$CC122-BU122)),2)</f>
      </c>
      <c r="AB122" s="14">
        <f>ROUND(ROUND(AC121*100,0)*ROUND(AB$3*100000,0)/1200000,0)/100</f>
      </c>
      <c r="AC122" s="14">
        <f>ROUND(AC121+AB122-AA122,2)</f>
      </c>
      <c r="AD122" s="14">
        <f>ROUND(BH122+MIN(AF121+AE122-BH122,MAX(0,$CC122-BV122)),2)</f>
      </c>
      <c r="AE122" s="14">
        <f>ROUND(ROUND(AF121*100,0)*ROUND(AE$3*100000,0)/1200000,0)/100</f>
      </c>
      <c r="AF122" s="14">
        <f>ROUND(AF121+AE122-AD122,2)</f>
      </c>
      <c r="AG122" s="14">
        <f>ROUND(BI122+MIN(AI121+AH122-BI122,MAX(0,$CC122-BW122)),2)</f>
      </c>
      <c r="AH122" s="14">
        <f>ROUND(ROUND(AI121*100,0)*ROUND(AH$3*100000,0)/1200000,0)/100</f>
      </c>
      <c r="AI122" s="14">
        <f>ROUND(AI121+AH122-AG122,2)</f>
      </c>
      <c r="AJ122" s="14">
        <f>ROUND(BJ122+MIN(AL121+AK122-BJ122,MAX(0,$CC122-BX122)),2)</f>
      </c>
      <c r="AK122" s="14">
        <f>ROUND(ROUND(AL121*100,0)*ROUND(AK$3*100000,0)/1200000,0)/100</f>
      </c>
      <c r="AL122" s="14">
        <f>ROUND(AL121+AK122-AJ122,2)</f>
      </c>
      <c r="AM122" s="14">
        <f>ROUND(BK122+MIN(AO121+AN122-BK122,MAX(0,$CC122-BY122)),2)</f>
      </c>
      <c r="AN122" s="14">
        <f>ROUND(ROUND(AO121*100,0)*ROUND(AN$3*100000,0)/1200000,0)/100</f>
      </c>
      <c r="AO122" s="14">
        <f>ROUND(AO121+AN122-AM122,2)</f>
      </c>
      <c r="AP122" s="14">
        <f>ROUND(BL122+MIN(AR121+AQ122-BL122,MAX(0,$CC122-BZ122)),2)</f>
      </c>
      <c r="AQ122" s="14">
        <f>ROUND(ROUND(AR121*100,0)*ROUND(AQ$3*100000,0)/1200000,0)/100</f>
      </c>
      <c r="AR122" s="14">
        <f>ROUND(AR121+AQ122-AP122,2)</f>
      </c>
      <c r="AS122" s="14">
        <f>ROUND(BM122+MIN(AU121+AT122-BM122,MAX(0,$CC122-CA122)),2)</f>
      </c>
      <c r="AT122" s="14">
        <f>ROUND(ROUND(AU121*100,0)*ROUND(AT$3*100000,0)/1200000,0)/100</f>
      </c>
      <c r="AU122" s="14">
        <f>ROUND(AU121+AT122-AS122,2)</f>
      </c>
      <c r="AV122" s="11">
        <f>SUMIF($C$4:$AU$4,"Payment",C122:AU122)</f>
      </c>
      <c r="AW122" s="11">
        <f>SUMIF($C$4:$AU$4,"Interest",C122:AU122)</f>
      </c>
      <c r="AX122" s="11">
        <f>ROUND(SUMIF($C$4:$AU$4,"Balance",C122:AU122),2)</f>
      </c>
      <c r="AY122">
        <f>MIN(E121+D122,C$3)</f>
      </c>
      <c r="AZ122">
        <f>MIN(H121+G122,F$3)</f>
      </c>
      <c r="BA122">
        <f>MIN(K121+J122,I$3)</f>
      </c>
      <c r="BB122">
        <f>MIN(N121+M122,L$3)</f>
      </c>
      <c r="BC122">
        <f>MIN(Q121+P122,O$3)</f>
      </c>
      <c r="BD122">
        <f>MIN(T121+S122,R$3)</f>
      </c>
      <c r="BE122">
        <f>MIN(W121+V122,U$3)</f>
      </c>
      <c r="BF122">
        <f>MIN(Z121+Y122,X$3)</f>
      </c>
      <c r="BG122">
        <f>MIN(AC121+AB122,AA$3)</f>
      </c>
      <c r="BH122">
        <f>MIN(AF121+AE122,AD$3)</f>
      </c>
      <c r="BI122">
        <f>MIN(AI121+AH122,AG$3)</f>
      </c>
      <c r="BJ122">
        <f>MIN(AL121+AK122,AJ$3)</f>
      </c>
      <c r="BK122">
        <f>MIN(AO121+AN122,AM$3)</f>
      </c>
      <c r="BL122">
        <f>MIN(AR121+AQ122,AP$3)</f>
      </c>
      <c r="BM122">
        <f>MIN(AU121+AT122,AS$3)</f>
      </c>
      <c r="BN122">
        <f>E121+D122-AY122</f>
      </c>
      <c r="BO122">
        <f>BN122+H121+G122-AZ122</f>
      </c>
      <c r="BP122">
        <f>BO122+K121+J122-BA122</f>
      </c>
      <c r="BQ122">
        <f>BP122+N121+M122-BB122</f>
      </c>
      <c r="BR122">
        <f>BQ122+Q121+P122-BC122</f>
      </c>
      <c r="BS122">
        <f>BR122+T121+S122-BD122</f>
      </c>
      <c r="BT122">
        <f>BS122+W121+V122-BE122</f>
      </c>
      <c r="BU122">
        <f>BT122+Z121+Y122-BF122</f>
      </c>
      <c r="BV122">
        <f>BU122+AC121+AB122-BG122</f>
      </c>
      <c r="BW122">
        <f>BV122+AF121+AE122-BH122</f>
      </c>
      <c r="BX122">
        <f>BW122+AI121+AH122-BI122</f>
      </c>
      <c r="BY122">
        <f>BX122+AL121+AK122-BJ122</f>
      </c>
      <c r="BZ122">
        <f>BY122+AO121+AN122-BK122</f>
      </c>
      <c r="CA122">
        <f>BZ122+AR121+AQ122-BL122</f>
      </c>
      <c r="CB122">
        <f>CA122+AU121+AT122-BM122</f>
      </c>
      <c r="CC122">
        <f>MAX(0,Plan!$B$6-SUM(AY122:BM122))</f>
      </c>
    </row>
    <row r="123" spans="1:81" x14ac:dyDescent="0.25">
      <c r="A123">
        <v>118</v>
      </c>
      <c r="B123" s="22">
        <f>EDATE(Plan!$B$5,A123-1)</f>
      </c>
      <c r="C123" s="14">
        <f>ROUND(AY123+MIN(E122+D123-AY123,$CC123),2)</f>
      </c>
      <c r="D123" s="14">
        <f>ROUND(ROUND(E122*100,0)*ROUND(D$3*100000,0)/1200000,0)/100</f>
      </c>
      <c r="E123" s="14">
        <f>ROUND(E122+D123-C123,2)</f>
      </c>
      <c r="F123" s="14">
        <f>ROUND(AZ123+MIN(H122+G123-AZ123,MAX(0,$CC123-BN123)),2)</f>
      </c>
      <c r="G123" s="14">
        <f>ROUND(ROUND(H122*100,0)*ROUND(G$3*100000,0)/1200000,0)/100</f>
      </c>
      <c r="H123" s="14">
        <f>ROUND(H122+G123-F123,2)</f>
      </c>
      <c r="I123" s="14">
        <f>ROUND(BA123+MIN(K122+J123-BA123,MAX(0,$CC123-BO123)),2)</f>
      </c>
      <c r="J123" s="14">
        <f>ROUND(ROUND(K122*100,0)*ROUND(J$3*100000,0)/1200000,0)/100</f>
      </c>
      <c r="K123" s="14">
        <f>ROUND(K122+J123-I123,2)</f>
      </c>
      <c r="L123" s="14">
        <f>ROUND(BB123+MIN(N122+M123-BB123,MAX(0,$CC123-BP123)),2)</f>
      </c>
      <c r="M123" s="14">
        <f>ROUND(ROUND(N122*100,0)*ROUND(M$3*100000,0)/1200000,0)/100</f>
      </c>
      <c r="N123" s="14">
        <f>ROUND(N122+M123-L123,2)</f>
      </c>
      <c r="O123" s="14">
        <f>ROUND(BC123+MIN(Q122+P123-BC123,MAX(0,$CC123-BQ123)),2)</f>
      </c>
      <c r="P123" s="14">
        <f>ROUND(ROUND(Q122*100,0)*ROUND(P$3*100000,0)/1200000,0)/100</f>
      </c>
      <c r="Q123" s="14">
        <f>ROUND(Q122+P123-O123,2)</f>
      </c>
      <c r="R123" s="14">
        <f>ROUND(BD123+MIN(T122+S123-BD123,MAX(0,$CC123-BR123)),2)</f>
      </c>
      <c r="S123" s="14">
        <f>ROUND(ROUND(T122*100,0)*ROUND(S$3*100000,0)/1200000,0)/100</f>
      </c>
      <c r="T123" s="14">
        <f>ROUND(T122+S123-R123,2)</f>
      </c>
      <c r="U123" s="14">
        <f>ROUND(BE123+MIN(W122+V123-BE123,MAX(0,$CC123-BS123)),2)</f>
      </c>
      <c r="V123" s="14">
        <f>ROUND(ROUND(W122*100,0)*ROUND(V$3*100000,0)/1200000,0)/100</f>
      </c>
      <c r="W123" s="14">
        <f>ROUND(W122+V123-U123,2)</f>
      </c>
      <c r="X123" s="14">
        <f>ROUND(BF123+MIN(Z122+Y123-BF123,MAX(0,$CC123-BT123)),2)</f>
      </c>
      <c r="Y123" s="14">
        <f>ROUND(ROUND(Z122*100,0)*ROUND(Y$3*100000,0)/1200000,0)/100</f>
      </c>
      <c r="Z123" s="14">
        <f>ROUND(Z122+Y123-X123,2)</f>
      </c>
      <c r="AA123" s="14">
        <f>ROUND(BG123+MIN(AC122+AB123-BG123,MAX(0,$CC123-BU123)),2)</f>
      </c>
      <c r="AB123" s="14">
        <f>ROUND(ROUND(AC122*100,0)*ROUND(AB$3*100000,0)/1200000,0)/100</f>
      </c>
      <c r="AC123" s="14">
        <f>ROUND(AC122+AB123-AA123,2)</f>
      </c>
      <c r="AD123" s="14">
        <f>ROUND(BH123+MIN(AF122+AE123-BH123,MAX(0,$CC123-BV123)),2)</f>
      </c>
      <c r="AE123" s="14">
        <f>ROUND(ROUND(AF122*100,0)*ROUND(AE$3*100000,0)/1200000,0)/100</f>
      </c>
      <c r="AF123" s="14">
        <f>ROUND(AF122+AE123-AD123,2)</f>
      </c>
      <c r="AG123" s="14">
        <f>ROUND(BI123+MIN(AI122+AH123-BI123,MAX(0,$CC123-BW123)),2)</f>
      </c>
      <c r="AH123" s="14">
        <f>ROUND(ROUND(AI122*100,0)*ROUND(AH$3*100000,0)/1200000,0)/100</f>
      </c>
      <c r="AI123" s="14">
        <f>ROUND(AI122+AH123-AG123,2)</f>
      </c>
      <c r="AJ123" s="14">
        <f>ROUND(BJ123+MIN(AL122+AK123-BJ123,MAX(0,$CC123-BX123)),2)</f>
      </c>
      <c r="AK123" s="14">
        <f>ROUND(ROUND(AL122*100,0)*ROUND(AK$3*100000,0)/1200000,0)/100</f>
      </c>
      <c r="AL123" s="14">
        <f>ROUND(AL122+AK123-AJ123,2)</f>
      </c>
      <c r="AM123" s="14">
        <f>ROUND(BK123+MIN(AO122+AN123-BK123,MAX(0,$CC123-BY123)),2)</f>
      </c>
      <c r="AN123" s="14">
        <f>ROUND(ROUND(AO122*100,0)*ROUND(AN$3*100000,0)/1200000,0)/100</f>
      </c>
      <c r="AO123" s="14">
        <f>ROUND(AO122+AN123-AM123,2)</f>
      </c>
      <c r="AP123" s="14">
        <f>ROUND(BL123+MIN(AR122+AQ123-BL123,MAX(0,$CC123-BZ123)),2)</f>
      </c>
      <c r="AQ123" s="14">
        <f>ROUND(ROUND(AR122*100,0)*ROUND(AQ$3*100000,0)/1200000,0)/100</f>
      </c>
      <c r="AR123" s="14">
        <f>ROUND(AR122+AQ123-AP123,2)</f>
      </c>
      <c r="AS123" s="14">
        <f>ROUND(BM123+MIN(AU122+AT123-BM123,MAX(0,$CC123-CA123)),2)</f>
      </c>
      <c r="AT123" s="14">
        <f>ROUND(ROUND(AU122*100,0)*ROUND(AT$3*100000,0)/1200000,0)/100</f>
      </c>
      <c r="AU123" s="14">
        <f>ROUND(AU122+AT123-AS123,2)</f>
      </c>
      <c r="AV123" s="11">
        <f>SUMIF($C$4:$AU$4,"Payment",C123:AU123)</f>
      </c>
      <c r="AW123" s="11">
        <f>SUMIF($C$4:$AU$4,"Interest",C123:AU123)</f>
      </c>
      <c r="AX123" s="11">
        <f>ROUND(SUMIF($C$4:$AU$4,"Balance",C123:AU123),2)</f>
      </c>
      <c r="AY123">
        <f>MIN(E122+D123,C$3)</f>
      </c>
      <c r="AZ123">
        <f>MIN(H122+G123,F$3)</f>
      </c>
      <c r="BA123">
        <f>MIN(K122+J123,I$3)</f>
      </c>
      <c r="BB123">
        <f>MIN(N122+M123,L$3)</f>
      </c>
      <c r="BC123">
        <f>MIN(Q122+P123,O$3)</f>
      </c>
      <c r="BD123">
        <f>MIN(T122+S123,R$3)</f>
      </c>
      <c r="BE123">
        <f>MIN(W122+V123,U$3)</f>
      </c>
      <c r="BF123">
        <f>MIN(Z122+Y123,X$3)</f>
      </c>
      <c r="BG123">
        <f>MIN(AC122+AB123,AA$3)</f>
      </c>
      <c r="BH123">
        <f>MIN(AF122+AE123,AD$3)</f>
      </c>
      <c r="BI123">
        <f>MIN(AI122+AH123,AG$3)</f>
      </c>
      <c r="BJ123">
        <f>MIN(AL122+AK123,AJ$3)</f>
      </c>
      <c r="BK123">
        <f>MIN(AO122+AN123,AM$3)</f>
      </c>
      <c r="BL123">
        <f>MIN(AR122+AQ123,AP$3)</f>
      </c>
      <c r="BM123">
        <f>MIN(AU122+AT123,AS$3)</f>
      </c>
      <c r="BN123">
        <f>E122+D123-AY123</f>
      </c>
      <c r="BO123">
        <f>BN123+H122+G123-AZ123</f>
      </c>
      <c r="BP123">
        <f>BO123+K122+J123-BA123</f>
      </c>
      <c r="BQ123">
        <f>BP123+N122+M123-BB123</f>
      </c>
      <c r="BR123">
        <f>BQ123+Q122+P123-BC123</f>
      </c>
      <c r="BS123">
        <f>BR123+T122+S123-BD123</f>
      </c>
      <c r="BT123">
        <f>BS123+W122+V123-BE123</f>
      </c>
      <c r="BU123">
        <f>BT123+Z122+Y123-BF123</f>
      </c>
      <c r="BV123">
        <f>BU123+AC122+AB123-BG123</f>
      </c>
      <c r="BW123">
        <f>BV123+AF122+AE123-BH123</f>
      </c>
      <c r="BX123">
        <f>BW123+AI122+AH123-BI123</f>
      </c>
      <c r="BY123">
        <f>BX123+AL122+AK123-BJ123</f>
      </c>
      <c r="BZ123">
        <f>BY123+AO122+AN123-BK123</f>
      </c>
      <c r="CA123">
        <f>BZ123+AR122+AQ123-BL123</f>
      </c>
      <c r="CB123">
        <f>CA123+AU122+AT123-BM123</f>
      </c>
      <c r="CC123">
        <f>MAX(0,Plan!$B$6-SUM(AY123:BM123))</f>
      </c>
    </row>
    <row r="124" spans="1:81" x14ac:dyDescent="0.25">
      <c r="A124">
        <v>119</v>
      </c>
      <c r="B124" s="22">
        <f>EDATE(Plan!$B$5,A124-1)</f>
      </c>
      <c r="C124" s="14">
        <f>ROUND(AY124+MIN(E123+D124-AY124,$CC124),2)</f>
      </c>
      <c r="D124" s="14">
        <f>ROUND(ROUND(E123*100,0)*ROUND(D$3*100000,0)/1200000,0)/100</f>
      </c>
      <c r="E124" s="14">
        <f>ROUND(E123+D124-C124,2)</f>
      </c>
      <c r="F124" s="14">
        <f>ROUND(AZ124+MIN(H123+G124-AZ124,MAX(0,$CC124-BN124)),2)</f>
      </c>
      <c r="G124" s="14">
        <f>ROUND(ROUND(H123*100,0)*ROUND(G$3*100000,0)/1200000,0)/100</f>
      </c>
      <c r="H124" s="14">
        <f>ROUND(H123+G124-F124,2)</f>
      </c>
      <c r="I124" s="14">
        <f>ROUND(BA124+MIN(K123+J124-BA124,MAX(0,$CC124-BO124)),2)</f>
      </c>
      <c r="J124" s="14">
        <f>ROUND(ROUND(K123*100,0)*ROUND(J$3*100000,0)/1200000,0)/100</f>
      </c>
      <c r="K124" s="14">
        <f>ROUND(K123+J124-I124,2)</f>
      </c>
      <c r="L124" s="14">
        <f>ROUND(BB124+MIN(N123+M124-BB124,MAX(0,$CC124-BP124)),2)</f>
      </c>
      <c r="M124" s="14">
        <f>ROUND(ROUND(N123*100,0)*ROUND(M$3*100000,0)/1200000,0)/100</f>
      </c>
      <c r="N124" s="14">
        <f>ROUND(N123+M124-L124,2)</f>
      </c>
      <c r="O124" s="14">
        <f>ROUND(BC124+MIN(Q123+P124-BC124,MAX(0,$CC124-BQ124)),2)</f>
      </c>
      <c r="P124" s="14">
        <f>ROUND(ROUND(Q123*100,0)*ROUND(P$3*100000,0)/1200000,0)/100</f>
      </c>
      <c r="Q124" s="14">
        <f>ROUND(Q123+P124-O124,2)</f>
      </c>
      <c r="R124" s="14">
        <f>ROUND(BD124+MIN(T123+S124-BD124,MAX(0,$CC124-BR124)),2)</f>
      </c>
      <c r="S124" s="14">
        <f>ROUND(ROUND(T123*100,0)*ROUND(S$3*100000,0)/1200000,0)/100</f>
      </c>
      <c r="T124" s="14">
        <f>ROUND(T123+S124-R124,2)</f>
      </c>
      <c r="U124" s="14">
        <f>ROUND(BE124+MIN(W123+V124-BE124,MAX(0,$CC124-BS124)),2)</f>
      </c>
      <c r="V124" s="14">
        <f>ROUND(ROUND(W123*100,0)*ROUND(V$3*100000,0)/1200000,0)/100</f>
      </c>
      <c r="W124" s="14">
        <f>ROUND(W123+V124-U124,2)</f>
      </c>
      <c r="X124" s="14">
        <f>ROUND(BF124+MIN(Z123+Y124-BF124,MAX(0,$CC124-BT124)),2)</f>
      </c>
      <c r="Y124" s="14">
        <f>ROUND(ROUND(Z123*100,0)*ROUND(Y$3*100000,0)/1200000,0)/100</f>
      </c>
      <c r="Z124" s="14">
        <f>ROUND(Z123+Y124-X124,2)</f>
      </c>
      <c r="AA124" s="14">
        <f>ROUND(BG124+MIN(AC123+AB124-BG124,MAX(0,$CC124-BU124)),2)</f>
      </c>
      <c r="AB124" s="14">
        <f>ROUND(ROUND(AC123*100,0)*ROUND(AB$3*100000,0)/1200000,0)/100</f>
      </c>
      <c r="AC124" s="14">
        <f>ROUND(AC123+AB124-AA124,2)</f>
      </c>
      <c r="AD124" s="14">
        <f>ROUND(BH124+MIN(AF123+AE124-BH124,MAX(0,$CC124-BV124)),2)</f>
      </c>
      <c r="AE124" s="14">
        <f>ROUND(ROUND(AF123*100,0)*ROUND(AE$3*100000,0)/1200000,0)/100</f>
      </c>
      <c r="AF124" s="14">
        <f>ROUND(AF123+AE124-AD124,2)</f>
      </c>
      <c r="AG124" s="14">
        <f>ROUND(BI124+MIN(AI123+AH124-BI124,MAX(0,$CC124-BW124)),2)</f>
      </c>
      <c r="AH124" s="14">
        <f>ROUND(ROUND(AI123*100,0)*ROUND(AH$3*100000,0)/1200000,0)/100</f>
      </c>
      <c r="AI124" s="14">
        <f>ROUND(AI123+AH124-AG124,2)</f>
      </c>
      <c r="AJ124" s="14">
        <f>ROUND(BJ124+MIN(AL123+AK124-BJ124,MAX(0,$CC124-BX124)),2)</f>
      </c>
      <c r="AK124" s="14">
        <f>ROUND(ROUND(AL123*100,0)*ROUND(AK$3*100000,0)/1200000,0)/100</f>
      </c>
      <c r="AL124" s="14">
        <f>ROUND(AL123+AK124-AJ124,2)</f>
      </c>
      <c r="AM124" s="14">
        <f>ROUND(BK124+MIN(AO123+AN124-BK124,MAX(0,$CC124-BY124)),2)</f>
      </c>
      <c r="AN124" s="14">
        <f>ROUND(ROUND(AO123*100,0)*ROUND(AN$3*100000,0)/1200000,0)/100</f>
      </c>
      <c r="AO124" s="14">
        <f>ROUND(AO123+AN124-AM124,2)</f>
      </c>
      <c r="AP124" s="14">
        <f>ROUND(BL124+MIN(AR123+AQ124-BL124,MAX(0,$CC124-BZ124)),2)</f>
      </c>
      <c r="AQ124" s="14">
        <f>ROUND(ROUND(AR123*100,0)*ROUND(AQ$3*100000,0)/1200000,0)/100</f>
      </c>
      <c r="AR124" s="14">
        <f>ROUND(AR123+AQ124-AP124,2)</f>
      </c>
      <c r="AS124" s="14">
        <f>ROUND(BM124+MIN(AU123+AT124-BM124,MAX(0,$CC124-CA124)),2)</f>
      </c>
      <c r="AT124" s="14">
        <f>ROUND(ROUND(AU123*100,0)*ROUND(AT$3*100000,0)/1200000,0)/100</f>
      </c>
      <c r="AU124" s="14">
        <f>ROUND(AU123+AT124-AS124,2)</f>
      </c>
      <c r="AV124" s="11">
        <f>SUMIF($C$4:$AU$4,"Payment",C124:AU124)</f>
      </c>
      <c r="AW124" s="11">
        <f>SUMIF($C$4:$AU$4,"Interest",C124:AU124)</f>
      </c>
      <c r="AX124" s="11">
        <f>ROUND(SUMIF($C$4:$AU$4,"Balance",C124:AU124),2)</f>
      </c>
      <c r="AY124">
        <f>MIN(E123+D124,C$3)</f>
      </c>
      <c r="AZ124">
        <f>MIN(H123+G124,F$3)</f>
      </c>
      <c r="BA124">
        <f>MIN(K123+J124,I$3)</f>
      </c>
      <c r="BB124">
        <f>MIN(N123+M124,L$3)</f>
      </c>
      <c r="BC124">
        <f>MIN(Q123+P124,O$3)</f>
      </c>
      <c r="BD124">
        <f>MIN(T123+S124,R$3)</f>
      </c>
      <c r="BE124">
        <f>MIN(W123+V124,U$3)</f>
      </c>
      <c r="BF124">
        <f>MIN(Z123+Y124,X$3)</f>
      </c>
      <c r="BG124">
        <f>MIN(AC123+AB124,AA$3)</f>
      </c>
      <c r="BH124">
        <f>MIN(AF123+AE124,AD$3)</f>
      </c>
      <c r="BI124">
        <f>MIN(AI123+AH124,AG$3)</f>
      </c>
      <c r="BJ124">
        <f>MIN(AL123+AK124,AJ$3)</f>
      </c>
      <c r="BK124">
        <f>MIN(AO123+AN124,AM$3)</f>
      </c>
      <c r="BL124">
        <f>MIN(AR123+AQ124,AP$3)</f>
      </c>
      <c r="BM124">
        <f>MIN(AU123+AT124,AS$3)</f>
      </c>
      <c r="BN124">
        <f>E123+D124-AY124</f>
      </c>
      <c r="BO124">
        <f>BN124+H123+G124-AZ124</f>
      </c>
      <c r="BP124">
        <f>BO124+K123+J124-BA124</f>
      </c>
      <c r="BQ124">
        <f>BP124+N123+M124-BB124</f>
      </c>
      <c r="BR124">
        <f>BQ124+Q123+P124-BC124</f>
      </c>
      <c r="BS124">
        <f>BR124+T123+S124-BD124</f>
      </c>
      <c r="BT124">
        <f>BS124+W123+V124-BE124</f>
      </c>
      <c r="BU124">
        <f>BT124+Z123+Y124-BF124</f>
      </c>
      <c r="BV124">
        <f>BU124+AC123+AB124-BG124</f>
      </c>
      <c r="BW124">
        <f>BV124+AF123+AE124-BH124</f>
      </c>
      <c r="BX124">
        <f>BW124+AI123+AH124-BI124</f>
      </c>
      <c r="BY124">
        <f>BX124+AL123+AK124-BJ124</f>
      </c>
      <c r="BZ124">
        <f>BY124+AO123+AN124-BK124</f>
      </c>
      <c r="CA124">
        <f>BZ124+AR123+AQ124-BL124</f>
      </c>
      <c r="CB124">
        <f>CA124+AU123+AT124-BM124</f>
      </c>
      <c r="CC124">
        <f>MAX(0,Plan!$B$6-SUM(AY124:BM124))</f>
      </c>
    </row>
    <row r="125" spans="1:81" x14ac:dyDescent="0.25">
      <c r="A125">
        <v>120</v>
      </c>
      <c r="B125" s="22">
        <f>EDATE(Plan!$B$5,A125-1)</f>
      </c>
      <c r="C125" s="14">
        <f>ROUND(AY125+MIN(E124+D125-AY125,$CC125),2)</f>
      </c>
      <c r="D125" s="14">
        <f>ROUND(ROUND(E124*100,0)*ROUND(D$3*100000,0)/1200000,0)/100</f>
      </c>
      <c r="E125" s="14">
        <f>ROUND(E124+D125-C125,2)</f>
      </c>
      <c r="F125" s="14">
        <f>ROUND(AZ125+MIN(H124+G125-AZ125,MAX(0,$CC125-BN125)),2)</f>
      </c>
      <c r="G125" s="14">
        <f>ROUND(ROUND(H124*100,0)*ROUND(G$3*100000,0)/1200000,0)/100</f>
      </c>
      <c r="H125" s="14">
        <f>ROUND(H124+G125-F125,2)</f>
      </c>
      <c r="I125" s="14">
        <f>ROUND(BA125+MIN(K124+J125-BA125,MAX(0,$CC125-BO125)),2)</f>
      </c>
      <c r="J125" s="14">
        <f>ROUND(ROUND(K124*100,0)*ROUND(J$3*100000,0)/1200000,0)/100</f>
      </c>
      <c r="K125" s="14">
        <f>ROUND(K124+J125-I125,2)</f>
      </c>
      <c r="L125" s="14">
        <f>ROUND(BB125+MIN(N124+M125-BB125,MAX(0,$CC125-BP125)),2)</f>
      </c>
      <c r="M125" s="14">
        <f>ROUND(ROUND(N124*100,0)*ROUND(M$3*100000,0)/1200000,0)/100</f>
      </c>
      <c r="N125" s="14">
        <f>ROUND(N124+M125-L125,2)</f>
      </c>
      <c r="O125" s="14">
        <f>ROUND(BC125+MIN(Q124+P125-BC125,MAX(0,$CC125-BQ125)),2)</f>
      </c>
      <c r="P125" s="14">
        <f>ROUND(ROUND(Q124*100,0)*ROUND(P$3*100000,0)/1200000,0)/100</f>
      </c>
      <c r="Q125" s="14">
        <f>ROUND(Q124+P125-O125,2)</f>
      </c>
      <c r="R125" s="14">
        <f>ROUND(BD125+MIN(T124+S125-BD125,MAX(0,$CC125-BR125)),2)</f>
      </c>
      <c r="S125" s="14">
        <f>ROUND(ROUND(T124*100,0)*ROUND(S$3*100000,0)/1200000,0)/100</f>
      </c>
      <c r="T125" s="14">
        <f>ROUND(T124+S125-R125,2)</f>
      </c>
      <c r="U125" s="14">
        <f>ROUND(BE125+MIN(W124+V125-BE125,MAX(0,$CC125-BS125)),2)</f>
      </c>
      <c r="V125" s="14">
        <f>ROUND(ROUND(W124*100,0)*ROUND(V$3*100000,0)/1200000,0)/100</f>
      </c>
      <c r="W125" s="14">
        <f>ROUND(W124+V125-U125,2)</f>
      </c>
      <c r="X125" s="14">
        <f>ROUND(BF125+MIN(Z124+Y125-BF125,MAX(0,$CC125-BT125)),2)</f>
      </c>
      <c r="Y125" s="14">
        <f>ROUND(ROUND(Z124*100,0)*ROUND(Y$3*100000,0)/1200000,0)/100</f>
      </c>
      <c r="Z125" s="14">
        <f>ROUND(Z124+Y125-X125,2)</f>
      </c>
      <c r="AA125" s="14">
        <f>ROUND(BG125+MIN(AC124+AB125-BG125,MAX(0,$CC125-BU125)),2)</f>
      </c>
      <c r="AB125" s="14">
        <f>ROUND(ROUND(AC124*100,0)*ROUND(AB$3*100000,0)/1200000,0)/100</f>
      </c>
      <c r="AC125" s="14">
        <f>ROUND(AC124+AB125-AA125,2)</f>
      </c>
      <c r="AD125" s="14">
        <f>ROUND(BH125+MIN(AF124+AE125-BH125,MAX(0,$CC125-BV125)),2)</f>
      </c>
      <c r="AE125" s="14">
        <f>ROUND(ROUND(AF124*100,0)*ROUND(AE$3*100000,0)/1200000,0)/100</f>
      </c>
      <c r="AF125" s="14">
        <f>ROUND(AF124+AE125-AD125,2)</f>
      </c>
      <c r="AG125" s="14">
        <f>ROUND(BI125+MIN(AI124+AH125-BI125,MAX(0,$CC125-BW125)),2)</f>
      </c>
      <c r="AH125" s="14">
        <f>ROUND(ROUND(AI124*100,0)*ROUND(AH$3*100000,0)/1200000,0)/100</f>
      </c>
      <c r="AI125" s="14">
        <f>ROUND(AI124+AH125-AG125,2)</f>
      </c>
      <c r="AJ125" s="14">
        <f>ROUND(BJ125+MIN(AL124+AK125-BJ125,MAX(0,$CC125-BX125)),2)</f>
      </c>
      <c r="AK125" s="14">
        <f>ROUND(ROUND(AL124*100,0)*ROUND(AK$3*100000,0)/1200000,0)/100</f>
      </c>
      <c r="AL125" s="14">
        <f>ROUND(AL124+AK125-AJ125,2)</f>
      </c>
      <c r="AM125" s="14">
        <f>ROUND(BK125+MIN(AO124+AN125-BK125,MAX(0,$CC125-BY125)),2)</f>
      </c>
      <c r="AN125" s="14">
        <f>ROUND(ROUND(AO124*100,0)*ROUND(AN$3*100000,0)/1200000,0)/100</f>
      </c>
      <c r="AO125" s="14">
        <f>ROUND(AO124+AN125-AM125,2)</f>
      </c>
      <c r="AP125" s="14">
        <f>ROUND(BL125+MIN(AR124+AQ125-BL125,MAX(0,$CC125-BZ125)),2)</f>
      </c>
      <c r="AQ125" s="14">
        <f>ROUND(ROUND(AR124*100,0)*ROUND(AQ$3*100000,0)/1200000,0)/100</f>
      </c>
      <c r="AR125" s="14">
        <f>ROUND(AR124+AQ125-AP125,2)</f>
      </c>
      <c r="AS125" s="14">
        <f>ROUND(BM125+MIN(AU124+AT125-BM125,MAX(0,$CC125-CA125)),2)</f>
      </c>
      <c r="AT125" s="14">
        <f>ROUND(ROUND(AU124*100,0)*ROUND(AT$3*100000,0)/1200000,0)/100</f>
      </c>
      <c r="AU125" s="14">
        <f>ROUND(AU124+AT125-AS125,2)</f>
      </c>
      <c r="AV125" s="11">
        <f>SUMIF($C$4:$AU$4,"Payment",C125:AU125)</f>
      </c>
      <c r="AW125" s="11">
        <f>SUMIF($C$4:$AU$4,"Interest",C125:AU125)</f>
      </c>
      <c r="AX125" s="11">
        <f>ROUND(SUMIF($C$4:$AU$4,"Balance",C125:AU125),2)</f>
      </c>
      <c r="AY125">
        <f>MIN(E124+D125,C$3)</f>
      </c>
      <c r="AZ125">
        <f>MIN(H124+G125,F$3)</f>
      </c>
      <c r="BA125">
        <f>MIN(K124+J125,I$3)</f>
      </c>
      <c r="BB125">
        <f>MIN(N124+M125,L$3)</f>
      </c>
      <c r="BC125">
        <f>MIN(Q124+P125,O$3)</f>
      </c>
      <c r="BD125">
        <f>MIN(T124+S125,R$3)</f>
      </c>
      <c r="BE125">
        <f>MIN(W124+V125,U$3)</f>
      </c>
      <c r="BF125">
        <f>MIN(Z124+Y125,X$3)</f>
      </c>
      <c r="BG125">
        <f>MIN(AC124+AB125,AA$3)</f>
      </c>
      <c r="BH125">
        <f>MIN(AF124+AE125,AD$3)</f>
      </c>
      <c r="BI125">
        <f>MIN(AI124+AH125,AG$3)</f>
      </c>
      <c r="BJ125">
        <f>MIN(AL124+AK125,AJ$3)</f>
      </c>
      <c r="BK125">
        <f>MIN(AO124+AN125,AM$3)</f>
      </c>
      <c r="BL125">
        <f>MIN(AR124+AQ125,AP$3)</f>
      </c>
      <c r="BM125">
        <f>MIN(AU124+AT125,AS$3)</f>
      </c>
      <c r="BN125">
        <f>E124+D125-AY125</f>
      </c>
      <c r="BO125">
        <f>BN125+H124+G125-AZ125</f>
      </c>
      <c r="BP125">
        <f>BO125+K124+J125-BA125</f>
      </c>
      <c r="BQ125">
        <f>BP125+N124+M125-BB125</f>
      </c>
      <c r="BR125">
        <f>BQ125+Q124+P125-BC125</f>
      </c>
      <c r="BS125">
        <f>BR125+T124+S125-BD125</f>
      </c>
      <c r="BT125">
        <f>BS125+W124+V125-BE125</f>
      </c>
      <c r="BU125">
        <f>BT125+Z124+Y125-BF125</f>
      </c>
      <c r="BV125">
        <f>BU125+AC124+AB125-BG125</f>
      </c>
      <c r="BW125">
        <f>BV125+AF124+AE125-BH125</f>
      </c>
      <c r="BX125">
        <f>BW125+AI124+AH125-BI125</f>
      </c>
      <c r="BY125">
        <f>BX125+AL124+AK125-BJ125</f>
      </c>
      <c r="BZ125">
        <f>BY125+AO124+AN125-BK125</f>
      </c>
      <c r="CA125">
        <f>BZ125+AR124+AQ125-BL125</f>
      </c>
      <c r="CB125">
        <f>CA125+AU124+AT125-BM125</f>
      </c>
      <c r="CC125">
        <f>MAX(0,Plan!$B$6-SUM(AY125:BM125))</f>
      </c>
    </row>
    <row r="126" spans="1:81" x14ac:dyDescent="0.25">
      <c r="A126">
        <v>121</v>
      </c>
      <c r="B126" s="22">
        <f>EDATE(Plan!$B$5,A126-1)</f>
      </c>
      <c r="C126" s="14">
        <f>ROUND(AY126+MIN(E125+D126-AY126,$CC126),2)</f>
      </c>
      <c r="D126" s="14">
        <f>ROUND(ROUND(E125*100,0)*ROUND(D$3*100000,0)/1200000,0)/100</f>
      </c>
      <c r="E126" s="14">
        <f>ROUND(E125+D126-C126,2)</f>
      </c>
      <c r="F126" s="14">
        <f>ROUND(AZ126+MIN(H125+G126-AZ126,MAX(0,$CC126-BN126)),2)</f>
      </c>
      <c r="G126" s="14">
        <f>ROUND(ROUND(H125*100,0)*ROUND(G$3*100000,0)/1200000,0)/100</f>
      </c>
      <c r="H126" s="14">
        <f>ROUND(H125+G126-F126,2)</f>
      </c>
      <c r="I126" s="14">
        <f>ROUND(BA126+MIN(K125+J126-BA126,MAX(0,$CC126-BO126)),2)</f>
      </c>
      <c r="J126" s="14">
        <f>ROUND(ROUND(K125*100,0)*ROUND(J$3*100000,0)/1200000,0)/100</f>
      </c>
      <c r="K126" s="14">
        <f>ROUND(K125+J126-I126,2)</f>
      </c>
      <c r="L126" s="14">
        <f>ROUND(BB126+MIN(N125+M126-BB126,MAX(0,$CC126-BP126)),2)</f>
      </c>
      <c r="M126" s="14">
        <f>ROUND(ROUND(N125*100,0)*ROUND(M$3*100000,0)/1200000,0)/100</f>
      </c>
      <c r="N126" s="14">
        <f>ROUND(N125+M126-L126,2)</f>
      </c>
      <c r="O126" s="14">
        <f>ROUND(BC126+MIN(Q125+P126-BC126,MAX(0,$CC126-BQ126)),2)</f>
      </c>
      <c r="P126" s="14">
        <f>ROUND(ROUND(Q125*100,0)*ROUND(P$3*100000,0)/1200000,0)/100</f>
      </c>
      <c r="Q126" s="14">
        <f>ROUND(Q125+P126-O126,2)</f>
      </c>
      <c r="R126" s="14">
        <f>ROUND(BD126+MIN(T125+S126-BD126,MAX(0,$CC126-BR126)),2)</f>
      </c>
      <c r="S126" s="14">
        <f>ROUND(ROUND(T125*100,0)*ROUND(S$3*100000,0)/1200000,0)/100</f>
      </c>
      <c r="T126" s="14">
        <f>ROUND(T125+S126-R126,2)</f>
      </c>
      <c r="U126" s="14">
        <f>ROUND(BE126+MIN(W125+V126-BE126,MAX(0,$CC126-BS126)),2)</f>
      </c>
      <c r="V126" s="14">
        <f>ROUND(ROUND(W125*100,0)*ROUND(V$3*100000,0)/1200000,0)/100</f>
      </c>
      <c r="W126" s="14">
        <f>ROUND(W125+V126-U126,2)</f>
      </c>
      <c r="X126" s="14">
        <f>ROUND(BF126+MIN(Z125+Y126-BF126,MAX(0,$CC126-BT126)),2)</f>
      </c>
      <c r="Y126" s="14">
        <f>ROUND(ROUND(Z125*100,0)*ROUND(Y$3*100000,0)/1200000,0)/100</f>
      </c>
      <c r="Z126" s="14">
        <f>ROUND(Z125+Y126-X126,2)</f>
      </c>
      <c r="AA126" s="14">
        <f>ROUND(BG126+MIN(AC125+AB126-BG126,MAX(0,$CC126-BU126)),2)</f>
      </c>
      <c r="AB126" s="14">
        <f>ROUND(ROUND(AC125*100,0)*ROUND(AB$3*100000,0)/1200000,0)/100</f>
      </c>
      <c r="AC126" s="14">
        <f>ROUND(AC125+AB126-AA126,2)</f>
      </c>
      <c r="AD126" s="14">
        <f>ROUND(BH126+MIN(AF125+AE126-BH126,MAX(0,$CC126-BV126)),2)</f>
      </c>
      <c r="AE126" s="14">
        <f>ROUND(ROUND(AF125*100,0)*ROUND(AE$3*100000,0)/1200000,0)/100</f>
      </c>
      <c r="AF126" s="14">
        <f>ROUND(AF125+AE126-AD126,2)</f>
      </c>
      <c r="AG126" s="14">
        <f>ROUND(BI126+MIN(AI125+AH126-BI126,MAX(0,$CC126-BW126)),2)</f>
      </c>
      <c r="AH126" s="14">
        <f>ROUND(ROUND(AI125*100,0)*ROUND(AH$3*100000,0)/1200000,0)/100</f>
      </c>
      <c r="AI126" s="14">
        <f>ROUND(AI125+AH126-AG126,2)</f>
      </c>
      <c r="AJ126" s="14">
        <f>ROUND(BJ126+MIN(AL125+AK126-BJ126,MAX(0,$CC126-BX126)),2)</f>
      </c>
      <c r="AK126" s="14">
        <f>ROUND(ROUND(AL125*100,0)*ROUND(AK$3*100000,0)/1200000,0)/100</f>
      </c>
      <c r="AL126" s="14">
        <f>ROUND(AL125+AK126-AJ126,2)</f>
      </c>
      <c r="AM126" s="14">
        <f>ROUND(BK126+MIN(AO125+AN126-BK126,MAX(0,$CC126-BY126)),2)</f>
      </c>
      <c r="AN126" s="14">
        <f>ROUND(ROUND(AO125*100,0)*ROUND(AN$3*100000,0)/1200000,0)/100</f>
      </c>
      <c r="AO126" s="14">
        <f>ROUND(AO125+AN126-AM126,2)</f>
      </c>
      <c r="AP126" s="14">
        <f>ROUND(BL126+MIN(AR125+AQ126-BL126,MAX(0,$CC126-BZ126)),2)</f>
      </c>
      <c r="AQ126" s="14">
        <f>ROUND(ROUND(AR125*100,0)*ROUND(AQ$3*100000,0)/1200000,0)/100</f>
      </c>
      <c r="AR126" s="14">
        <f>ROUND(AR125+AQ126-AP126,2)</f>
      </c>
      <c r="AS126" s="14">
        <f>ROUND(BM126+MIN(AU125+AT126-BM126,MAX(0,$CC126-CA126)),2)</f>
      </c>
      <c r="AT126" s="14">
        <f>ROUND(ROUND(AU125*100,0)*ROUND(AT$3*100000,0)/1200000,0)/100</f>
      </c>
      <c r="AU126" s="14">
        <f>ROUND(AU125+AT126-AS126,2)</f>
      </c>
      <c r="AV126" s="11">
        <f>SUMIF($C$4:$AU$4,"Payment",C126:AU126)</f>
      </c>
      <c r="AW126" s="11">
        <f>SUMIF($C$4:$AU$4,"Interest",C126:AU126)</f>
      </c>
      <c r="AX126" s="11">
        <f>ROUND(SUMIF($C$4:$AU$4,"Balance",C126:AU126),2)</f>
      </c>
      <c r="AY126">
        <f>MIN(E125+D126,C$3)</f>
      </c>
      <c r="AZ126">
        <f>MIN(H125+G126,F$3)</f>
      </c>
      <c r="BA126">
        <f>MIN(K125+J126,I$3)</f>
      </c>
      <c r="BB126">
        <f>MIN(N125+M126,L$3)</f>
      </c>
      <c r="BC126">
        <f>MIN(Q125+P126,O$3)</f>
      </c>
      <c r="BD126">
        <f>MIN(T125+S126,R$3)</f>
      </c>
      <c r="BE126">
        <f>MIN(W125+V126,U$3)</f>
      </c>
      <c r="BF126">
        <f>MIN(Z125+Y126,X$3)</f>
      </c>
      <c r="BG126">
        <f>MIN(AC125+AB126,AA$3)</f>
      </c>
      <c r="BH126">
        <f>MIN(AF125+AE126,AD$3)</f>
      </c>
      <c r="BI126">
        <f>MIN(AI125+AH126,AG$3)</f>
      </c>
      <c r="BJ126">
        <f>MIN(AL125+AK126,AJ$3)</f>
      </c>
      <c r="BK126">
        <f>MIN(AO125+AN126,AM$3)</f>
      </c>
      <c r="BL126">
        <f>MIN(AR125+AQ126,AP$3)</f>
      </c>
      <c r="BM126">
        <f>MIN(AU125+AT126,AS$3)</f>
      </c>
      <c r="BN126">
        <f>E125+D126-AY126</f>
      </c>
      <c r="BO126">
        <f>BN126+H125+G126-AZ126</f>
      </c>
      <c r="BP126">
        <f>BO126+K125+J126-BA126</f>
      </c>
      <c r="BQ126">
        <f>BP126+N125+M126-BB126</f>
      </c>
      <c r="BR126">
        <f>BQ126+Q125+P126-BC126</f>
      </c>
      <c r="BS126">
        <f>BR126+T125+S126-BD126</f>
      </c>
      <c r="BT126">
        <f>BS126+W125+V126-BE126</f>
      </c>
      <c r="BU126">
        <f>BT126+Z125+Y126-BF126</f>
      </c>
      <c r="BV126">
        <f>BU126+AC125+AB126-BG126</f>
      </c>
      <c r="BW126">
        <f>BV126+AF125+AE126-BH126</f>
      </c>
      <c r="BX126">
        <f>BW126+AI125+AH126-BI126</f>
      </c>
      <c r="BY126">
        <f>BX126+AL125+AK126-BJ126</f>
      </c>
      <c r="BZ126">
        <f>BY126+AO125+AN126-BK126</f>
      </c>
      <c r="CA126">
        <f>BZ126+AR125+AQ126-BL126</f>
      </c>
      <c r="CB126">
        <f>CA126+AU125+AT126-BM126</f>
      </c>
      <c r="CC126">
        <f>MAX(0,Plan!$B$6-SUM(AY126:BM126))</f>
      </c>
    </row>
    <row r="127" spans="1:81" x14ac:dyDescent="0.25">
      <c r="A127">
        <v>122</v>
      </c>
      <c r="B127" s="22">
        <f>EDATE(Plan!$B$5,A127-1)</f>
      </c>
      <c r="C127" s="14">
        <f>ROUND(AY127+MIN(E126+D127-AY127,$CC127),2)</f>
      </c>
      <c r="D127" s="14">
        <f>ROUND(ROUND(E126*100,0)*ROUND(D$3*100000,0)/1200000,0)/100</f>
      </c>
      <c r="E127" s="14">
        <f>ROUND(E126+D127-C127,2)</f>
      </c>
      <c r="F127" s="14">
        <f>ROUND(AZ127+MIN(H126+G127-AZ127,MAX(0,$CC127-BN127)),2)</f>
      </c>
      <c r="G127" s="14">
        <f>ROUND(ROUND(H126*100,0)*ROUND(G$3*100000,0)/1200000,0)/100</f>
      </c>
      <c r="H127" s="14">
        <f>ROUND(H126+G127-F127,2)</f>
      </c>
      <c r="I127" s="14">
        <f>ROUND(BA127+MIN(K126+J127-BA127,MAX(0,$CC127-BO127)),2)</f>
      </c>
      <c r="J127" s="14">
        <f>ROUND(ROUND(K126*100,0)*ROUND(J$3*100000,0)/1200000,0)/100</f>
      </c>
      <c r="K127" s="14">
        <f>ROUND(K126+J127-I127,2)</f>
      </c>
      <c r="L127" s="14">
        <f>ROUND(BB127+MIN(N126+M127-BB127,MAX(0,$CC127-BP127)),2)</f>
      </c>
      <c r="M127" s="14">
        <f>ROUND(ROUND(N126*100,0)*ROUND(M$3*100000,0)/1200000,0)/100</f>
      </c>
      <c r="N127" s="14">
        <f>ROUND(N126+M127-L127,2)</f>
      </c>
      <c r="O127" s="14">
        <f>ROUND(BC127+MIN(Q126+P127-BC127,MAX(0,$CC127-BQ127)),2)</f>
      </c>
      <c r="P127" s="14">
        <f>ROUND(ROUND(Q126*100,0)*ROUND(P$3*100000,0)/1200000,0)/100</f>
      </c>
      <c r="Q127" s="14">
        <f>ROUND(Q126+P127-O127,2)</f>
      </c>
      <c r="R127" s="14">
        <f>ROUND(BD127+MIN(T126+S127-BD127,MAX(0,$CC127-BR127)),2)</f>
      </c>
      <c r="S127" s="14">
        <f>ROUND(ROUND(T126*100,0)*ROUND(S$3*100000,0)/1200000,0)/100</f>
      </c>
      <c r="T127" s="14">
        <f>ROUND(T126+S127-R127,2)</f>
      </c>
      <c r="U127" s="14">
        <f>ROUND(BE127+MIN(W126+V127-BE127,MAX(0,$CC127-BS127)),2)</f>
      </c>
      <c r="V127" s="14">
        <f>ROUND(ROUND(W126*100,0)*ROUND(V$3*100000,0)/1200000,0)/100</f>
      </c>
      <c r="W127" s="14">
        <f>ROUND(W126+V127-U127,2)</f>
      </c>
      <c r="X127" s="14">
        <f>ROUND(BF127+MIN(Z126+Y127-BF127,MAX(0,$CC127-BT127)),2)</f>
      </c>
      <c r="Y127" s="14">
        <f>ROUND(ROUND(Z126*100,0)*ROUND(Y$3*100000,0)/1200000,0)/100</f>
      </c>
      <c r="Z127" s="14">
        <f>ROUND(Z126+Y127-X127,2)</f>
      </c>
      <c r="AA127" s="14">
        <f>ROUND(BG127+MIN(AC126+AB127-BG127,MAX(0,$CC127-BU127)),2)</f>
      </c>
      <c r="AB127" s="14">
        <f>ROUND(ROUND(AC126*100,0)*ROUND(AB$3*100000,0)/1200000,0)/100</f>
      </c>
      <c r="AC127" s="14">
        <f>ROUND(AC126+AB127-AA127,2)</f>
      </c>
      <c r="AD127" s="14">
        <f>ROUND(BH127+MIN(AF126+AE127-BH127,MAX(0,$CC127-BV127)),2)</f>
      </c>
      <c r="AE127" s="14">
        <f>ROUND(ROUND(AF126*100,0)*ROUND(AE$3*100000,0)/1200000,0)/100</f>
      </c>
      <c r="AF127" s="14">
        <f>ROUND(AF126+AE127-AD127,2)</f>
      </c>
      <c r="AG127" s="14">
        <f>ROUND(BI127+MIN(AI126+AH127-BI127,MAX(0,$CC127-BW127)),2)</f>
      </c>
      <c r="AH127" s="14">
        <f>ROUND(ROUND(AI126*100,0)*ROUND(AH$3*100000,0)/1200000,0)/100</f>
      </c>
      <c r="AI127" s="14">
        <f>ROUND(AI126+AH127-AG127,2)</f>
      </c>
      <c r="AJ127" s="14">
        <f>ROUND(BJ127+MIN(AL126+AK127-BJ127,MAX(0,$CC127-BX127)),2)</f>
      </c>
      <c r="AK127" s="14">
        <f>ROUND(ROUND(AL126*100,0)*ROUND(AK$3*100000,0)/1200000,0)/100</f>
      </c>
      <c r="AL127" s="14">
        <f>ROUND(AL126+AK127-AJ127,2)</f>
      </c>
      <c r="AM127" s="14">
        <f>ROUND(BK127+MIN(AO126+AN127-BK127,MAX(0,$CC127-BY127)),2)</f>
      </c>
      <c r="AN127" s="14">
        <f>ROUND(ROUND(AO126*100,0)*ROUND(AN$3*100000,0)/1200000,0)/100</f>
      </c>
      <c r="AO127" s="14">
        <f>ROUND(AO126+AN127-AM127,2)</f>
      </c>
      <c r="AP127" s="14">
        <f>ROUND(BL127+MIN(AR126+AQ127-BL127,MAX(0,$CC127-BZ127)),2)</f>
      </c>
      <c r="AQ127" s="14">
        <f>ROUND(ROUND(AR126*100,0)*ROUND(AQ$3*100000,0)/1200000,0)/100</f>
      </c>
      <c r="AR127" s="14">
        <f>ROUND(AR126+AQ127-AP127,2)</f>
      </c>
      <c r="AS127" s="14">
        <f>ROUND(BM127+MIN(AU126+AT127-BM127,MAX(0,$CC127-CA127)),2)</f>
      </c>
      <c r="AT127" s="14">
        <f>ROUND(ROUND(AU126*100,0)*ROUND(AT$3*100000,0)/1200000,0)/100</f>
      </c>
      <c r="AU127" s="14">
        <f>ROUND(AU126+AT127-AS127,2)</f>
      </c>
      <c r="AV127" s="11">
        <f>SUMIF($C$4:$AU$4,"Payment",C127:AU127)</f>
      </c>
      <c r="AW127" s="11">
        <f>SUMIF($C$4:$AU$4,"Interest",C127:AU127)</f>
      </c>
      <c r="AX127" s="11">
        <f>ROUND(SUMIF($C$4:$AU$4,"Balance",C127:AU127),2)</f>
      </c>
      <c r="AY127">
        <f>MIN(E126+D127,C$3)</f>
      </c>
      <c r="AZ127">
        <f>MIN(H126+G127,F$3)</f>
      </c>
      <c r="BA127">
        <f>MIN(K126+J127,I$3)</f>
      </c>
      <c r="BB127">
        <f>MIN(N126+M127,L$3)</f>
      </c>
      <c r="BC127">
        <f>MIN(Q126+P127,O$3)</f>
      </c>
      <c r="BD127">
        <f>MIN(T126+S127,R$3)</f>
      </c>
      <c r="BE127">
        <f>MIN(W126+V127,U$3)</f>
      </c>
      <c r="BF127">
        <f>MIN(Z126+Y127,X$3)</f>
      </c>
      <c r="BG127">
        <f>MIN(AC126+AB127,AA$3)</f>
      </c>
      <c r="BH127">
        <f>MIN(AF126+AE127,AD$3)</f>
      </c>
      <c r="BI127">
        <f>MIN(AI126+AH127,AG$3)</f>
      </c>
      <c r="BJ127">
        <f>MIN(AL126+AK127,AJ$3)</f>
      </c>
      <c r="BK127">
        <f>MIN(AO126+AN127,AM$3)</f>
      </c>
      <c r="BL127">
        <f>MIN(AR126+AQ127,AP$3)</f>
      </c>
      <c r="BM127">
        <f>MIN(AU126+AT127,AS$3)</f>
      </c>
      <c r="BN127">
        <f>E126+D127-AY127</f>
      </c>
      <c r="BO127">
        <f>BN127+H126+G127-AZ127</f>
      </c>
      <c r="BP127">
        <f>BO127+K126+J127-BA127</f>
      </c>
      <c r="BQ127">
        <f>BP127+N126+M127-BB127</f>
      </c>
      <c r="BR127">
        <f>BQ127+Q126+P127-BC127</f>
      </c>
      <c r="BS127">
        <f>BR127+T126+S127-BD127</f>
      </c>
      <c r="BT127">
        <f>BS127+W126+V127-BE127</f>
      </c>
      <c r="BU127">
        <f>BT127+Z126+Y127-BF127</f>
      </c>
      <c r="BV127">
        <f>BU127+AC126+AB127-BG127</f>
      </c>
      <c r="BW127">
        <f>BV127+AF126+AE127-BH127</f>
      </c>
      <c r="BX127">
        <f>BW127+AI126+AH127-BI127</f>
      </c>
      <c r="BY127">
        <f>BX127+AL126+AK127-BJ127</f>
      </c>
      <c r="BZ127">
        <f>BY127+AO126+AN127-BK127</f>
      </c>
      <c r="CA127">
        <f>BZ127+AR126+AQ127-BL127</f>
      </c>
      <c r="CB127">
        <f>CA127+AU126+AT127-BM127</f>
      </c>
      <c r="CC127">
        <f>MAX(0,Plan!$B$6-SUM(AY127:BM127))</f>
      </c>
    </row>
    <row r="128" spans="1:81" x14ac:dyDescent="0.25">
      <c r="A128">
        <v>123</v>
      </c>
      <c r="B128" s="22">
        <f>EDATE(Plan!$B$5,A128-1)</f>
      </c>
      <c r="C128" s="14">
        <f>ROUND(AY128+MIN(E127+D128-AY128,$CC128),2)</f>
      </c>
      <c r="D128" s="14">
        <f>ROUND(ROUND(E127*100,0)*ROUND(D$3*100000,0)/1200000,0)/100</f>
      </c>
      <c r="E128" s="14">
        <f>ROUND(E127+D128-C128,2)</f>
      </c>
      <c r="F128" s="14">
        <f>ROUND(AZ128+MIN(H127+G128-AZ128,MAX(0,$CC128-BN128)),2)</f>
      </c>
      <c r="G128" s="14">
        <f>ROUND(ROUND(H127*100,0)*ROUND(G$3*100000,0)/1200000,0)/100</f>
      </c>
      <c r="H128" s="14">
        <f>ROUND(H127+G128-F128,2)</f>
      </c>
      <c r="I128" s="14">
        <f>ROUND(BA128+MIN(K127+J128-BA128,MAX(0,$CC128-BO128)),2)</f>
      </c>
      <c r="J128" s="14">
        <f>ROUND(ROUND(K127*100,0)*ROUND(J$3*100000,0)/1200000,0)/100</f>
      </c>
      <c r="K128" s="14">
        <f>ROUND(K127+J128-I128,2)</f>
      </c>
      <c r="L128" s="14">
        <f>ROUND(BB128+MIN(N127+M128-BB128,MAX(0,$CC128-BP128)),2)</f>
      </c>
      <c r="M128" s="14">
        <f>ROUND(ROUND(N127*100,0)*ROUND(M$3*100000,0)/1200000,0)/100</f>
      </c>
      <c r="N128" s="14">
        <f>ROUND(N127+M128-L128,2)</f>
      </c>
      <c r="O128" s="14">
        <f>ROUND(BC128+MIN(Q127+P128-BC128,MAX(0,$CC128-BQ128)),2)</f>
      </c>
      <c r="P128" s="14">
        <f>ROUND(ROUND(Q127*100,0)*ROUND(P$3*100000,0)/1200000,0)/100</f>
      </c>
      <c r="Q128" s="14">
        <f>ROUND(Q127+P128-O128,2)</f>
      </c>
      <c r="R128" s="14">
        <f>ROUND(BD128+MIN(T127+S128-BD128,MAX(0,$CC128-BR128)),2)</f>
      </c>
      <c r="S128" s="14">
        <f>ROUND(ROUND(T127*100,0)*ROUND(S$3*100000,0)/1200000,0)/100</f>
      </c>
      <c r="T128" s="14">
        <f>ROUND(T127+S128-R128,2)</f>
      </c>
      <c r="U128" s="14">
        <f>ROUND(BE128+MIN(W127+V128-BE128,MAX(0,$CC128-BS128)),2)</f>
      </c>
      <c r="V128" s="14">
        <f>ROUND(ROUND(W127*100,0)*ROUND(V$3*100000,0)/1200000,0)/100</f>
      </c>
      <c r="W128" s="14">
        <f>ROUND(W127+V128-U128,2)</f>
      </c>
      <c r="X128" s="14">
        <f>ROUND(BF128+MIN(Z127+Y128-BF128,MAX(0,$CC128-BT128)),2)</f>
      </c>
      <c r="Y128" s="14">
        <f>ROUND(ROUND(Z127*100,0)*ROUND(Y$3*100000,0)/1200000,0)/100</f>
      </c>
      <c r="Z128" s="14">
        <f>ROUND(Z127+Y128-X128,2)</f>
      </c>
      <c r="AA128" s="14">
        <f>ROUND(BG128+MIN(AC127+AB128-BG128,MAX(0,$CC128-BU128)),2)</f>
      </c>
      <c r="AB128" s="14">
        <f>ROUND(ROUND(AC127*100,0)*ROUND(AB$3*100000,0)/1200000,0)/100</f>
      </c>
      <c r="AC128" s="14">
        <f>ROUND(AC127+AB128-AA128,2)</f>
      </c>
      <c r="AD128" s="14">
        <f>ROUND(BH128+MIN(AF127+AE128-BH128,MAX(0,$CC128-BV128)),2)</f>
      </c>
      <c r="AE128" s="14">
        <f>ROUND(ROUND(AF127*100,0)*ROUND(AE$3*100000,0)/1200000,0)/100</f>
      </c>
      <c r="AF128" s="14">
        <f>ROUND(AF127+AE128-AD128,2)</f>
      </c>
      <c r="AG128" s="14">
        <f>ROUND(BI128+MIN(AI127+AH128-BI128,MAX(0,$CC128-BW128)),2)</f>
      </c>
      <c r="AH128" s="14">
        <f>ROUND(ROUND(AI127*100,0)*ROUND(AH$3*100000,0)/1200000,0)/100</f>
      </c>
      <c r="AI128" s="14">
        <f>ROUND(AI127+AH128-AG128,2)</f>
      </c>
      <c r="AJ128" s="14">
        <f>ROUND(BJ128+MIN(AL127+AK128-BJ128,MAX(0,$CC128-BX128)),2)</f>
      </c>
      <c r="AK128" s="14">
        <f>ROUND(ROUND(AL127*100,0)*ROUND(AK$3*100000,0)/1200000,0)/100</f>
      </c>
      <c r="AL128" s="14">
        <f>ROUND(AL127+AK128-AJ128,2)</f>
      </c>
      <c r="AM128" s="14">
        <f>ROUND(BK128+MIN(AO127+AN128-BK128,MAX(0,$CC128-BY128)),2)</f>
      </c>
      <c r="AN128" s="14">
        <f>ROUND(ROUND(AO127*100,0)*ROUND(AN$3*100000,0)/1200000,0)/100</f>
      </c>
      <c r="AO128" s="14">
        <f>ROUND(AO127+AN128-AM128,2)</f>
      </c>
      <c r="AP128" s="14">
        <f>ROUND(BL128+MIN(AR127+AQ128-BL128,MAX(0,$CC128-BZ128)),2)</f>
      </c>
      <c r="AQ128" s="14">
        <f>ROUND(ROUND(AR127*100,0)*ROUND(AQ$3*100000,0)/1200000,0)/100</f>
      </c>
      <c r="AR128" s="14">
        <f>ROUND(AR127+AQ128-AP128,2)</f>
      </c>
      <c r="AS128" s="14">
        <f>ROUND(BM128+MIN(AU127+AT128-BM128,MAX(0,$CC128-CA128)),2)</f>
      </c>
      <c r="AT128" s="14">
        <f>ROUND(ROUND(AU127*100,0)*ROUND(AT$3*100000,0)/1200000,0)/100</f>
      </c>
      <c r="AU128" s="14">
        <f>ROUND(AU127+AT128-AS128,2)</f>
      </c>
      <c r="AV128" s="11">
        <f>SUMIF($C$4:$AU$4,"Payment",C128:AU128)</f>
      </c>
      <c r="AW128" s="11">
        <f>SUMIF($C$4:$AU$4,"Interest",C128:AU128)</f>
      </c>
      <c r="AX128" s="11">
        <f>ROUND(SUMIF($C$4:$AU$4,"Balance",C128:AU128),2)</f>
      </c>
      <c r="AY128">
        <f>MIN(E127+D128,C$3)</f>
      </c>
      <c r="AZ128">
        <f>MIN(H127+G128,F$3)</f>
      </c>
      <c r="BA128">
        <f>MIN(K127+J128,I$3)</f>
      </c>
      <c r="BB128">
        <f>MIN(N127+M128,L$3)</f>
      </c>
      <c r="BC128">
        <f>MIN(Q127+P128,O$3)</f>
      </c>
      <c r="BD128">
        <f>MIN(T127+S128,R$3)</f>
      </c>
      <c r="BE128">
        <f>MIN(W127+V128,U$3)</f>
      </c>
      <c r="BF128">
        <f>MIN(Z127+Y128,X$3)</f>
      </c>
      <c r="BG128">
        <f>MIN(AC127+AB128,AA$3)</f>
      </c>
      <c r="BH128">
        <f>MIN(AF127+AE128,AD$3)</f>
      </c>
      <c r="BI128">
        <f>MIN(AI127+AH128,AG$3)</f>
      </c>
      <c r="BJ128">
        <f>MIN(AL127+AK128,AJ$3)</f>
      </c>
      <c r="BK128">
        <f>MIN(AO127+AN128,AM$3)</f>
      </c>
      <c r="BL128">
        <f>MIN(AR127+AQ128,AP$3)</f>
      </c>
      <c r="BM128">
        <f>MIN(AU127+AT128,AS$3)</f>
      </c>
      <c r="BN128">
        <f>E127+D128-AY128</f>
      </c>
      <c r="BO128">
        <f>BN128+H127+G128-AZ128</f>
      </c>
      <c r="BP128">
        <f>BO128+K127+J128-BA128</f>
      </c>
      <c r="BQ128">
        <f>BP128+N127+M128-BB128</f>
      </c>
      <c r="BR128">
        <f>BQ128+Q127+P128-BC128</f>
      </c>
      <c r="BS128">
        <f>BR128+T127+S128-BD128</f>
      </c>
      <c r="BT128">
        <f>BS128+W127+V128-BE128</f>
      </c>
      <c r="BU128">
        <f>BT128+Z127+Y128-BF128</f>
      </c>
      <c r="BV128">
        <f>BU128+AC127+AB128-BG128</f>
      </c>
      <c r="BW128">
        <f>BV128+AF127+AE128-BH128</f>
      </c>
      <c r="BX128">
        <f>BW128+AI127+AH128-BI128</f>
      </c>
      <c r="BY128">
        <f>BX128+AL127+AK128-BJ128</f>
      </c>
      <c r="BZ128">
        <f>BY128+AO127+AN128-BK128</f>
      </c>
      <c r="CA128">
        <f>BZ128+AR127+AQ128-BL128</f>
      </c>
      <c r="CB128">
        <f>CA128+AU127+AT128-BM128</f>
      </c>
      <c r="CC128">
        <f>MAX(0,Plan!$B$6-SUM(AY128:BM128))</f>
      </c>
    </row>
    <row r="129" spans="1:81" x14ac:dyDescent="0.25">
      <c r="A129">
        <v>124</v>
      </c>
      <c r="B129" s="22">
        <f>EDATE(Plan!$B$5,A129-1)</f>
      </c>
      <c r="C129" s="14">
        <f>ROUND(AY129+MIN(E128+D129-AY129,$CC129),2)</f>
      </c>
      <c r="D129" s="14">
        <f>ROUND(ROUND(E128*100,0)*ROUND(D$3*100000,0)/1200000,0)/100</f>
      </c>
      <c r="E129" s="14">
        <f>ROUND(E128+D129-C129,2)</f>
      </c>
      <c r="F129" s="14">
        <f>ROUND(AZ129+MIN(H128+G129-AZ129,MAX(0,$CC129-BN129)),2)</f>
      </c>
      <c r="G129" s="14">
        <f>ROUND(ROUND(H128*100,0)*ROUND(G$3*100000,0)/1200000,0)/100</f>
      </c>
      <c r="H129" s="14">
        <f>ROUND(H128+G129-F129,2)</f>
      </c>
      <c r="I129" s="14">
        <f>ROUND(BA129+MIN(K128+J129-BA129,MAX(0,$CC129-BO129)),2)</f>
      </c>
      <c r="J129" s="14">
        <f>ROUND(ROUND(K128*100,0)*ROUND(J$3*100000,0)/1200000,0)/100</f>
      </c>
      <c r="K129" s="14">
        <f>ROUND(K128+J129-I129,2)</f>
      </c>
      <c r="L129" s="14">
        <f>ROUND(BB129+MIN(N128+M129-BB129,MAX(0,$CC129-BP129)),2)</f>
      </c>
      <c r="M129" s="14">
        <f>ROUND(ROUND(N128*100,0)*ROUND(M$3*100000,0)/1200000,0)/100</f>
      </c>
      <c r="N129" s="14">
        <f>ROUND(N128+M129-L129,2)</f>
      </c>
      <c r="O129" s="14">
        <f>ROUND(BC129+MIN(Q128+P129-BC129,MAX(0,$CC129-BQ129)),2)</f>
      </c>
      <c r="P129" s="14">
        <f>ROUND(ROUND(Q128*100,0)*ROUND(P$3*100000,0)/1200000,0)/100</f>
      </c>
      <c r="Q129" s="14">
        <f>ROUND(Q128+P129-O129,2)</f>
      </c>
      <c r="R129" s="14">
        <f>ROUND(BD129+MIN(T128+S129-BD129,MAX(0,$CC129-BR129)),2)</f>
      </c>
      <c r="S129" s="14">
        <f>ROUND(ROUND(T128*100,0)*ROUND(S$3*100000,0)/1200000,0)/100</f>
      </c>
      <c r="T129" s="14">
        <f>ROUND(T128+S129-R129,2)</f>
      </c>
      <c r="U129" s="14">
        <f>ROUND(BE129+MIN(W128+V129-BE129,MAX(0,$CC129-BS129)),2)</f>
      </c>
      <c r="V129" s="14">
        <f>ROUND(ROUND(W128*100,0)*ROUND(V$3*100000,0)/1200000,0)/100</f>
      </c>
      <c r="W129" s="14">
        <f>ROUND(W128+V129-U129,2)</f>
      </c>
      <c r="X129" s="14">
        <f>ROUND(BF129+MIN(Z128+Y129-BF129,MAX(0,$CC129-BT129)),2)</f>
      </c>
      <c r="Y129" s="14">
        <f>ROUND(ROUND(Z128*100,0)*ROUND(Y$3*100000,0)/1200000,0)/100</f>
      </c>
      <c r="Z129" s="14">
        <f>ROUND(Z128+Y129-X129,2)</f>
      </c>
      <c r="AA129" s="14">
        <f>ROUND(BG129+MIN(AC128+AB129-BG129,MAX(0,$CC129-BU129)),2)</f>
      </c>
      <c r="AB129" s="14">
        <f>ROUND(ROUND(AC128*100,0)*ROUND(AB$3*100000,0)/1200000,0)/100</f>
      </c>
      <c r="AC129" s="14">
        <f>ROUND(AC128+AB129-AA129,2)</f>
      </c>
      <c r="AD129" s="14">
        <f>ROUND(BH129+MIN(AF128+AE129-BH129,MAX(0,$CC129-BV129)),2)</f>
      </c>
      <c r="AE129" s="14">
        <f>ROUND(ROUND(AF128*100,0)*ROUND(AE$3*100000,0)/1200000,0)/100</f>
      </c>
      <c r="AF129" s="14">
        <f>ROUND(AF128+AE129-AD129,2)</f>
      </c>
      <c r="AG129" s="14">
        <f>ROUND(BI129+MIN(AI128+AH129-BI129,MAX(0,$CC129-BW129)),2)</f>
      </c>
      <c r="AH129" s="14">
        <f>ROUND(ROUND(AI128*100,0)*ROUND(AH$3*100000,0)/1200000,0)/100</f>
      </c>
      <c r="AI129" s="14">
        <f>ROUND(AI128+AH129-AG129,2)</f>
      </c>
      <c r="AJ129" s="14">
        <f>ROUND(BJ129+MIN(AL128+AK129-BJ129,MAX(0,$CC129-BX129)),2)</f>
      </c>
      <c r="AK129" s="14">
        <f>ROUND(ROUND(AL128*100,0)*ROUND(AK$3*100000,0)/1200000,0)/100</f>
      </c>
      <c r="AL129" s="14">
        <f>ROUND(AL128+AK129-AJ129,2)</f>
      </c>
      <c r="AM129" s="14">
        <f>ROUND(BK129+MIN(AO128+AN129-BK129,MAX(0,$CC129-BY129)),2)</f>
      </c>
      <c r="AN129" s="14">
        <f>ROUND(ROUND(AO128*100,0)*ROUND(AN$3*100000,0)/1200000,0)/100</f>
      </c>
      <c r="AO129" s="14">
        <f>ROUND(AO128+AN129-AM129,2)</f>
      </c>
      <c r="AP129" s="14">
        <f>ROUND(BL129+MIN(AR128+AQ129-BL129,MAX(0,$CC129-BZ129)),2)</f>
      </c>
      <c r="AQ129" s="14">
        <f>ROUND(ROUND(AR128*100,0)*ROUND(AQ$3*100000,0)/1200000,0)/100</f>
      </c>
      <c r="AR129" s="14">
        <f>ROUND(AR128+AQ129-AP129,2)</f>
      </c>
      <c r="AS129" s="14">
        <f>ROUND(BM129+MIN(AU128+AT129-BM129,MAX(0,$CC129-CA129)),2)</f>
      </c>
      <c r="AT129" s="14">
        <f>ROUND(ROUND(AU128*100,0)*ROUND(AT$3*100000,0)/1200000,0)/100</f>
      </c>
      <c r="AU129" s="14">
        <f>ROUND(AU128+AT129-AS129,2)</f>
      </c>
      <c r="AV129" s="11">
        <f>SUMIF($C$4:$AU$4,"Payment",C129:AU129)</f>
      </c>
      <c r="AW129" s="11">
        <f>SUMIF($C$4:$AU$4,"Interest",C129:AU129)</f>
      </c>
      <c r="AX129" s="11">
        <f>ROUND(SUMIF($C$4:$AU$4,"Balance",C129:AU129),2)</f>
      </c>
      <c r="AY129">
        <f>MIN(E128+D129,C$3)</f>
      </c>
      <c r="AZ129">
        <f>MIN(H128+G129,F$3)</f>
      </c>
      <c r="BA129">
        <f>MIN(K128+J129,I$3)</f>
      </c>
      <c r="BB129">
        <f>MIN(N128+M129,L$3)</f>
      </c>
      <c r="BC129">
        <f>MIN(Q128+P129,O$3)</f>
      </c>
      <c r="BD129">
        <f>MIN(T128+S129,R$3)</f>
      </c>
      <c r="BE129">
        <f>MIN(W128+V129,U$3)</f>
      </c>
      <c r="BF129">
        <f>MIN(Z128+Y129,X$3)</f>
      </c>
      <c r="BG129">
        <f>MIN(AC128+AB129,AA$3)</f>
      </c>
      <c r="BH129">
        <f>MIN(AF128+AE129,AD$3)</f>
      </c>
      <c r="BI129">
        <f>MIN(AI128+AH129,AG$3)</f>
      </c>
      <c r="BJ129">
        <f>MIN(AL128+AK129,AJ$3)</f>
      </c>
      <c r="BK129">
        <f>MIN(AO128+AN129,AM$3)</f>
      </c>
      <c r="BL129">
        <f>MIN(AR128+AQ129,AP$3)</f>
      </c>
      <c r="BM129">
        <f>MIN(AU128+AT129,AS$3)</f>
      </c>
      <c r="BN129">
        <f>E128+D129-AY129</f>
      </c>
      <c r="BO129">
        <f>BN129+H128+G129-AZ129</f>
      </c>
      <c r="BP129">
        <f>BO129+K128+J129-BA129</f>
      </c>
      <c r="BQ129">
        <f>BP129+N128+M129-BB129</f>
      </c>
      <c r="BR129">
        <f>BQ129+Q128+P129-BC129</f>
      </c>
      <c r="BS129">
        <f>BR129+T128+S129-BD129</f>
      </c>
      <c r="BT129">
        <f>BS129+W128+V129-BE129</f>
      </c>
      <c r="BU129">
        <f>BT129+Z128+Y129-BF129</f>
      </c>
      <c r="BV129">
        <f>BU129+AC128+AB129-BG129</f>
      </c>
      <c r="BW129">
        <f>BV129+AF128+AE129-BH129</f>
      </c>
      <c r="BX129">
        <f>BW129+AI128+AH129-BI129</f>
      </c>
      <c r="BY129">
        <f>BX129+AL128+AK129-BJ129</f>
      </c>
      <c r="BZ129">
        <f>BY129+AO128+AN129-BK129</f>
      </c>
      <c r="CA129">
        <f>BZ129+AR128+AQ129-BL129</f>
      </c>
      <c r="CB129">
        <f>CA129+AU128+AT129-BM129</f>
      </c>
      <c r="CC129">
        <f>MAX(0,Plan!$B$6-SUM(AY129:BM129))</f>
      </c>
    </row>
    <row r="130" spans="1:81" x14ac:dyDescent="0.25">
      <c r="A130">
        <v>125</v>
      </c>
      <c r="B130" s="22">
        <f>EDATE(Plan!$B$5,A130-1)</f>
      </c>
      <c r="C130" s="14">
        <f>ROUND(AY130+MIN(E129+D130-AY130,$CC130),2)</f>
      </c>
      <c r="D130" s="14">
        <f>ROUND(ROUND(E129*100,0)*ROUND(D$3*100000,0)/1200000,0)/100</f>
      </c>
      <c r="E130" s="14">
        <f>ROUND(E129+D130-C130,2)</f>
      </c>
      <c r="F130" s="14">
        <f>ROUND(AZ130+MIN(H129+G130-AZ130,MAX(0,$CC130-BN130)),2)</f>
      </c>
      <c r="G130" s="14">
        <f>ROUND(ROUND(H129*100,0)*ROUND(G$3*100000,0)/1200000,0)/100</f>
      </c>
      <c r="H130" s="14">
        <f>ROUND(H129+G130-F130,2)</f>
      </c>
      <c r="I130" s="14">
        <f>ROUND(BA130+MIN(K129+J130-BA130,MAX(0,$CC130-BO130)),2)</f>
      </c>
      <c r="J130" s="14">
        <f>ROUND(ROUND(K129*100,0)*ROUND(J$3*100000,0)/1200000,0)/100</f>
      </c>
      <c r="K130" s="14">
        <f>ROUND(K129+J130-I130,2)</f>
      </c>
      <c r="L130" s="14">
        <f>ROUND(BB130+MIN(N129+M130-BB130,MAX(0,$CC130-BP130)),2)</f>
      </c>
      <c r="M130" s="14">
        <f>ROUND(ROUND(N129*100,0)*ROUND(M$3*100000,0)/1200000,0)/100</f>
      </c>
      <c r="N130" s="14">
        <f>ROUND(N129+M130-L130,2)</f>
      </c>
      <c r="O130" s="14">
        <f>ROUND(BC130+MIN(Q129+P130-BC130,MAX(0,$CC130-BQ130)),2)</f>
      </c>
      <c r="P130" s="14">
        <f>ROUND(ROUND(Q129*100,0)*ROUND(P$3*100000,0)/1200000,0)/100</f>
      </c>
      <c r="Q130" s="14">
        <f>ROUND(Q129+P130-O130,2)</f>
      </c>
      <c r="R130" s="14">
        <f>ROUND(BD130+MIN(T129+S130-BD130,MAX(0,$CC130-BR130)),2)</f>
      </c>
      <c r="S130" s="14">
        <f>ROUND(ROUND(T129*100,0)*ROUND(S$3*100000,0)/1200000,0)/100</f>
      </c>
      <c r="T130" s="14">
        <f>ROUND(T129+S130-R130,2)</f>
      </c>
      <c r="U130" s="14">
        <f>ROUND(BE130+MIN(W129+V130-BE130,MAX(0,$CC130-BS130)),2)</f>
      </c>
      <c r="V130" s="14">
        <f>ROUND(ROUND(W129*100,0)*ROUND(V$3*100000,0)/1200000,0)/100</f>
      </c>
      <c r="W130" s="14">
        <f>ROUND(W129+V130-U130,2)</f>
      </c>
      <c r="X130" s="14">
        <f>ROUND(BF130+MIN(Z129+Y130-BF130,MAX(0,$CC130-BT130)),2)</f>
      </c>
      <c r="Y130" s="14">
        <f>ROUND(ROUND(Z129*100,0)*ROUND(Y$3*100000,0)/1200000,0)/100</f>
      </c>
      <c r="Z130" s="14">
        <f>ROUND(Z129+Y130-X130,2)</f>
      </c>
      <c r="AA130" s="14">
        <f>ROUND(BG130+MIN(AC129+AB130-BG130,MAX(0,$CC130-BU130)),2)</f>
      </c>
      <c r="AB130" s="14">
        <f>ROUND(ROUND(AC129*100,0)*ROUND(AB$3*100000,0)/1200000,0)/100</f>
      </c>
      <c r="AC130" s="14">
        <f>ROUND(AC129+AB130-AA130,2)</f>
      </c>
      <c r="AD130" s="14">
        <f>ROUND(BH130+MIN(AF129+AE130-BH130,MAX(0,$CC130-BV130)),2)</f>
      </c>
      <c r="AE130" s="14">
        <f>ROUND(ROUND(AF129*100,0)*ROUND(AE$3*100000,0)/1200000,0)/100</f>
      </c>
      <c r="AF130" s="14">
        <f>ROUND(AF129+AE130-AD130,2)</f>
      </c>
      <c r="AG130" s="14">
        <f>ROUND(BI130+MIN(AI129+AH130-BI130,MAX(0,$CC130-BW130)),2)</f>
      </c>
      <c r="AH130" s="14">
        <f>ROUND(ROUND(AI129*100,0)*ROUND(AH$3*100000,0)/1200000,0)/100</f>
      </c>
      <c r="AI130" s="14">
        <f>ROUND(AI129+AH130-AG130,2)</f>
      </c>
      <c r="AJ130" s="14">
        <f>ROUND(BJ130+MIN(AL129+AK130-BJ130,MAX(0,$CC130-BX130)),2)</f>
      </c>
      <c r="AK130" s="14">
        <f>ROUND(ROUND(AL129*100,0)*ROUND(AK$3*100000,0)/1200000,0)/100</f>
      </c>
      <c r="AL130" s="14">
        <f>ROUND(AL129+AK130-AJ130,2)</f>
      </c>
      <c r="AM130" s="14">
        <f>ROUND(BK130+MIN(AO129+AN130-BK130,MAX(0,$CC130-BY130)),2)</f>
      </c>
      <c r="AN130" s="14">
        <f>ROUND(ROUND(AO129*100,0)*ROUND(AN$3*100000,0)/1200000,0)/100</f>
      </c>
      <c r="AO130" s="14">
        <f>ROUND(AO129+AN130-AM130,2)</f>
      </c>
      <c r="AP130" s="14">
        <f>ROUND(BL130+MIN(AR129+AQ130-BL130,MAX(0,$CC130-BZ130)),2)</f>
      </c>
      <c r="AQ130" s="14">
        <f>ROUND(ROUND(AR129*100,0)*ROUND(AQ$3*100000,0)/1200000,0)/100</f>
      </c>
      <c r="AR130" s="14">
        <f>ROUND(AR129+AQ130-AP130,2)</f>
      </c>
      <c r="AS130" s="14">
        <f>ROUND(BM130+MIN(AU129+AT130-BM130,MAX(0,$CC130-CA130)),2)</f>
      </c>
      <c r="AT130" s="14">
        <f>ROUND(ROUND(AU129*100,0)*ROUND(AT$3*100000,0)/1200000,0)/100</f>
      </c>
      <c r="AU130" s="14">
        <f>ROUND(AU129+AT130-AS130,2)</f>
      </c>
      <c r="AV130" s="11">
        <f>SUMIF($C$4:$AU$4,"Payment",C130:AU130)</f>
      </c>
      <c r="AW130" s="11">
        <f>SUMIF($C$4:$AU$4,"Interest",C130:AU130)</f>
      </c>
      <c r="AX130" s="11">
        <f>ROUND(SUMIF($C$4:$AU$4,"Balance",C130:AU130),2)</f>
      </c>
      <c r="AY130">
        <f>MIN(E129+D130,C$3)</f>
      </c>
      <c r="AZ130">
        <f>MIN(H129+G130,F$3)</f>
      </c>
      <c r="BA130">
        <f>MIN(K129+J130,I$3)</f>
      </c>
      <c r="BB130">
        <f>MIN(N129+M130,L$3)</f>
      </c>
      <c r="BC130">
        <f>MIN(Q129+P130,O$3)</f>
      </c>
      <c r="BD130">
        <f>MIN(T129+S130,R$3)</f>
      </c>
      <c r="BE130">
        <f>MIN(W129+V130,U$3)</f>
      </c>
      <c r="BF130">
        <f>MIN(Z129+Y130,X$3)</f>
      </c>
      <c r="BG130">
        <f>MIN(AC129+AB130,AA$3)</f>
      </c>
      <c r="BH130">
        <f>MIN(AF129+AE130,AD$3)</f>
      </c>
      <c r="BI130">
        <f>MIN(AI129+AH130,AG$3)</f>
      </c>
      <c r="BJ130">
        <f>MIN(AL129+AK130,AJ$3)</f>
      </c>
      <c r="BK130">
        <f>MIN(AO129+AN130,AM$3)</f>
      </c>
      <c r="BL130">
        <f>MIN(AR129+AQ130,AP$3)</f>
      </c>
      <c r="BM130">
        <f>MIN(AU129+AT130,AS$3)</f>
      </c>
      <c r="BN130">
        <f>E129+D130-AY130</f>
      </c>
      <c r="BO130">
        <f>BN130+H129+G130-AZ130</f>
      </c>
      <c r="BP130">
        <f>BO130+K129+J130-BA130</f>
      </c>
      <c r="BQ130">
        <f>BP130+N129+M130-BB130</f>
      </c>
      <c r="BR130">
        <f>BQ130+Q129+P130-BC130</f>
      </c>
      <c r="BS130">
        <f>BR130+T129+S130-BD130</f>
      </c>
      <c r="BT130">
        <f>BS130+W129+V130-BE130</f>
      </c>
      <c r="BU130">
        <f>BT130+Z129+Y130-BF130</f>
      </c>
      <c r="BV130">
        <f>BU130+AC129+AB130-BG130</f>
      </c>
      <c r="BW130">
        <f>BV130+AF129+AE130-BH130</f>
      </c>
      <c r="BX130">
        <f>BW130+AI129+AH130-BI130</f>
      </c>
      <c r="BY130">
        <f>BX130+AL129+AK130-BJ130</f>
      </c>
      <c r="BZ130">
        <f>BY130+AO129+AN130-BK130</f>
      </c>
      <c r="CA130">
        <f>BZ130+AR129+AQ130-BL130</f>
      </c>
      <c r="CB130">
        <f>CA130+AU129+AT130-BM130</f>
      </c>
      <c r="CC130">
        <f>MAX(0,Plan!$B$6-SUM(AY130:BM130))</f>
      </c>
    </row>
    <row r="131" spans="1:81" x14ac:dyDescent="0.25">
      <c r="A131">
        <v>126</v>
      </c>
      <c r="B131" s="22">
        <f>EDATE(Plan!$B$5,A131-1)</f>
      </c>
      <c r="C131" s="14">
        <f>ROUND(AY131+MIN(E130+D131-AY131,$CC131),2)</f>
      </c>
      <c r="D131" s="14">
        <f>ROUND(ROUND(E130*100,0)*ROUND(D$3*100000,0)/1200000,0)/100</f>
      </c>
      <c r="E131" s="14">
        <f>ROUND(E130+D131-C131,2)</f>
      </c>
      <c r="F131" s="14">
        <f>ROUND(AZ131+MIN(H130+G131-AZ131,MAX(0,$CC131-BN131)),2)</f>
      </c>
      <c r="G131" s="14">
        <f>ROUND(ROUND(H130*100,0)*ROUND(G$3*100000,0)/1200000,0)/100</f>
      </c>
      <c r="H131" s="14">
        <f>ROUND(H130+G131-F131,2)</f>
      </c>
      <c r="I131" s="14">
        <f>ROUND(BA131+MIN(K130+J131-BA131,MAX(0,$CC131-BO131)),2)</f>
      </c>
      <c r="J131" s="14">
        <f>ROUND(ROUND(K130*100,0)*ROUND(J$3*100000,0)/1200000,0)/100</f>
      </c>
      <c r="K131" s="14">
        <f>ROUND(K130+J131-I131,2)</f>
      </c>
      <c r="L131" s="14">
        <f>ROUND(BB131+MIN(N130+M131-BB131,MAX(0,$CC131-BP131)),2)</f>
      </c>
      <c r="M131" s="14">
        <f>ROUND(ROUND(N130*100,0)*ROUND(M$3*100000,0)/1200000,0)/100</f>
      </c>
      <c r="N131" s="14">
        <f>ROUND(N130+M131-L131,2)</f>
      </c>
      <c r="O131" s="14">
        <f>ROUND(BC131+MIN(Q130+P131-BC131,MAX(0,$CC131-BQ131)),2)</f>
      </c>
      <c r="P131" s="14">
        <f>ROUND(ROUND(Q130*100,0)*ROUND(P$3*100000,0)/1200000,0)/100</f>
      </c>
      <c r="Q131" s="14">
        <f>ROUND(Q130+P131-O131,2)</f>
      </c>
      <c r="R131" s="14">
        <f>ROUND(BD131+MIN(T130+S131-BD131,MAX(0,$CC131-BR131)),2)</f>
      </c>
      <c r="S131" s="14">
        <f>ROUND(ROUND(T130*100,0)*ROUND(S$3*100000,0)/1200000,0)/100</f>
      </c>
      <c r="T131" s="14">
        <f>ROUND(T130+S131-R131,2)</f>
      </c>
      <c r="U131" s="14">
        <f>ROUND(BE131+MIN(W130+V131-BE131,MAX(0,$CC131-BS131)),2)</f>
      </c>
      <c r="V131" s="14">
        <f>ROUND(ROUND(W130*100,0)*ROUND(V$3*100000,0)/1200000,0)/100</f>
      </c>
      <c r="W131" s="14">
        <f>ROUND(W130+V131-U131,2)</f>
      </c>
      <c r="X131" s="14">
        <f>ROUND(BF131+MIN(Z130+Y131-BF131,MAX(0,$CC131-BT131)),2)</f>
      </c>
      <c r="Y131" s="14">
        <f>ROUND(ROUND(Z130*100,0)*ROUND(Y$3*100000,0)/1200000,0)/100</f>
      </c>
      <c r="Z131" s="14">
        <f>ROUND(Z130+Y131-X131,2)</f>
      </c>
      <c r="AA131" s="14">
        <f>ROUND(BG131+MIN(AC130+AB131-BG131,MAX(0,$CC131-BU131)),2)</f>
      </c>
      <c r="AB131" s="14">
        <f>ROUND(ROUND(AC130*100,0)*ROUND(AB$3*100000,0)/1200000,0)/100</f>
      </c>
      <c r="AC131" s="14">
        <f>ROUND(AC130+AB131-AA131,2)</f>
      </c>
      <c r="AD131" s="14">
        <f>ROUND(BH131+MIN(AF130+AE131-BH131,MAX(0,$CC131-BV131)),2)</f>
      </c>
      <c r="AE131" s="14">
        <f>ROUND(ROUND(AF130*100,0)*ROUND(AE$3*100000,0)/1200000,0)/100</f>
      </c>
      <c r="AF131" s="14">
        <f>ROUND(AF130+AE131-AD131,2)</f>
      </c>
      <c r="AG131" s="14">
        <f>ROUND(BI131+MIN(AI130+AH131-BI131,MAX(0,$CC131-BW131)),2)</f>
      </c>
      <c r="AH131" s="14">
        <f>ROUND(ROUND(AI130*100,0)*ROUND(AH$3*100000,0)/1200000,0)/100</f>
      </c>
      <c r="AI131" s="14">
        <f>ROUND(AI130+AH131-AG131,2)</f>
      </c>
      <c r="AJ131" s="14">
        <f>ROUND(BJ131+MIN(AL130+AK131-BJ131,MAX(0,$CC131-BX131)),2)</f>
      </c>
      <c r="AK131" s="14">
        <f>ROUND(ROUND(AL130*100,0)*ROUND(AK$3*100000,0)/1200000,0)/100</f>
      </c>
      <c r="AL131" s="14">
        <f>ROUND(AL130+AK131-AJ131,2)</f>
      </c>
      <c r="AM131" s="14">
        <f>ROUND(BK131+MIN(AO130+AN131-BK131,MAX(0,$CC131-BY131)),2)</f>
      </c>
      <c r="AN131" s="14">
        <f>ROUND(ROUND(AO130*100,0)*ROUND(AN$3*100000,0)/1200000,0)/100</f>
      </c>
      <c r="AO131" s="14">
        <f>ROUND(AO130+AN131-AM131,2)</f>
      </c>
      <c r="AP131" s="14">
        <f>ROUND(BL131+MIN(AR130+AQ131-BL131,MAX(0,$CC131-BZ131)),2)</f>
      </c>
      <c r="AQ131" s="14">
        <f>ROUND(ROUND(AR130*100,0)*ROUND(AQ$3*100000,0)/1200000,0)/100</f>
      </c>
      <c r="AR131" s="14">
        <f>ROUND(AR130+AQ131-AP131,2)</f>
      </c>
      <c r="AS131" s="14">
        <f>ROUND(BM131+MIN(AU130+AT131-BM131,MAX(0,$CC131-CA131)),2)</f>
      </c>
      <c r="AT131" s="14">
        <f>ROUND(ROUND(AU130*100,0)*ROUND(AT$3*100000,0)/1200000,0)/100</f>
      </c>
      <c r="AU131" s="14">
        <f>ROUND(AU130+AT131-AS131,2)</f>
      </c>
      <c r="AV131" s="11">
        <f>SUMIF($C$4:$AU$4,"Payment",C131:AU131)</f>
      </c>
      <c r="AW131" s="11">
        <f>SUMIF($C$4:$AU$4,"Interest",C131:AU131)</f>
      </c>
      <c r="AX131" s="11">
        <f>ROUND(SUMIF($C$4:$AU$4,"Balance",C131:AU131),2)</f>
      </c>
      <c r="AY131">
        <f>MIN(E130+D131,C$3)</f>
      </c>
      <c r="AZ131">
        <f>MIN(H130+G131,F$3)</f>
      </c>
      <c r="BA131">
        <f>MIN(K130+J131,I$3)</f>
      </c>
      <c r="BB131">
        <f>MIN(N130+M131,L$3)</f>
      </c>
      <c r="BC131">
        <f>MIN(Q130+P131,O$3)</f>
      </c>
      <c r="BD131">
        <f>MIN(T130+S131,R$3)</f>
      </c>
      <c r="BE131">
        <f>MIN(W130+V131,U$3)</f>
      </c>
      <c r="BF131">
        <f>MIN(Z130+Y131,X$3)</f>
      </c>
      <c r="BG131">
        <f>MIN(AC130+AB131,AA$3)</f>
      </c>
      <c r="BH131">
        <f>MIN(AF130+AE131,AD$3)</f>
      </c>
      <c r="BI131">
        <f>MIN(AI130+AH131,AG$3)</f>
      </c>
      <c r="BJ131">
        <f>MIN(AL130+AK131,AJ$3)</f>
      </c>
      <c r="BK131">
        <f>MIN(AO130+AN131,AM$3)</f>
      </c>
      <c r="BL131">
        <f>MIN(AR130+AQ131,AP$3)</f>
      </c>
      <c r="BM131">
        <f>MIN(AU130+AT131,AS$3)</f>
      </c>
      <c r="BN131">
        <f>E130+D131-AY131</f>
      </c>
      <c r="BO131">
        <f>BN131+H130+G131-AZ131</f>
      </c>
      <c r="BP131">
        <f>BO131+K130+J131-BA131</f>
      </c>
      <c r="BQ131">
        <f>BP131+N130+M131-BB131</f>
      </c>
      <c r="BR131">
        <f>BQ131+Q130+P131-BC131</f>
      </c>
      <c r="BS131">
        <f>BR131+T130+S131-BD131</f>
      </c>
      <c r="BT131">
        <f>BS131+W130+V131-BE131</f>
      </c>
      <c r="BU131">
        <f>BT131+Z130+Y131-BF131</f>
      </c>
      <c r="BV131">
        <f>BU131+AC130+AB131-BG131</f>
      </c>
      <c r="BW131">
        <f>BV131+AF130+AE131-BH131</f>
      </c>
      <c r="BX131">
        <f>BW131+AI130+AH131-BI131</f>
      </c>
      <c r="BY131">
        <f>BX131+AL130+AK131-BJ131</f>
      </c>
      <c r="BZ131">
        <f>BY131+AO130+AN131-BK131</f>
      </c>
      <c r="CA131">
        <f>BZ131+AR130+AQ131-BL131</f>
      </c>
      <c r="CB131">
        <f>CA131+AU130+AT131-BM131</f>
      </c>
      <c r="CC131">
        <f>MAX(0,Plan!$B$6-SUM(AY131:BM131))</f>
      </c>
    </row>
    <row r="132" spans="1:81" x14ac:dyDescent="0.25">
      <c r="A132">
        <v>127</v>
      </c>
      <c r="B132" s="22">
        <f>EDATE(Plan!$B$5,A132-1)</f>
      </c>
      <c r="C132" s="14">
        <f>ROUND(AY132+MIN(E131+D132-AY132,$CC132),2)</f>
      </c>
      <c r="D132" s="14">
        <f>ROUND(ROUND(E131*100,0)*ROUND(D$3*100000,0)/1200000,0)/100</f>
      </c>
      <c r="E132" s="14">
        <f>ROUND(E131+D132-C132,2)</f>
      </c>
      <c r="F132" s="14">
        <f>ROUND(AZ132+MIN(H131+G132-AZ132,MAX(0,$CC132-BN132)),2)</f>
      </c>
      <c r="G132" s="14">
        <f>ROUND(ROUND(H131*100,0)*ROUND(G$3*100000,0)/1200000,0)/100</f>
      </c>
      <c r="H132" s="14">
        <f>ROUND(H131+G132-F132,2)</f>
      </c>
      <c r="I132" s="14">
        <f>ROUND(BA132+MIN(K131+J132-BA132,MAX(0,$CC132-BO132)),2)</f>
      </c>
      <c r="J132" s="14">
        <f>ROUND(ROUND(K131*100,0)*ROUND(J$3*100000,0)/1200000,0)/100</f>
      </c>
      <c r="K132" s="14">
        <f>ROUND(K131+J132-I132,2)</f>
      </c>
      <c r="L132" s="14">
        <f>ROUND(BB132+MIN(N131+M132-BB132,MAX(0,$CC132-BP132)),2)</f>
      </c>
      <c r="M132" s="14">
        <f>ROUND(ROUND(N131*100,0)*ROUND(M$3*100000,0)/1200000,0)/100</f>
      </c>
      <c r="N132" s="14">
        <f>ROUND(N131+M132-L132,2)</f>
      </c>
      <c r="O132" s="14">
        <f>ROUND(BC132+MIN(Q131+P132-BC132,MAX(0,$CC132-BQ132)),2)</f>
      </c>
      <c r="P132" s="14">
        <f>ROUND(ROUND(Q131*100,0)*ROUND(P$3*100000,0)/1200000,0)/100</f>
      </c>
      <c r="Q132" s="14">
        <f>ROUND(Q131+P132-O132,2)</f>
      </c>
      <c r="R132" s="14">
        <f>ROUND(BD132+MIN(T131+S132-BD132,MAX(0,$CC132-BR132)),2)</f>
      </c>
      <c r="S132" s="14">
        <f>ROUND(ROUND(T131*100,0)*ROUND(S$3*100000,0)/1200000,0)/100</f>
      </c>
      <c r="T132" s="14">
        <f>ROUND(T131+S132-R132,2)</f>
      </c>
      <c r="U132" s="14">
        <f>ROUND(BE132+MIN(W131+V132-BE132,MAX(0,$CC132-BS132)),2)</f>
      </c>
      <c r="V132" s="14">
        <f>ROUND(ROUND(W131*100,0)*ROUND(V$3*100000,0)/1200000,0)/100</f>
      </c>
      <c r="W132" s="14">
        <f>ROUND(W131+V132-U132,2)</f>
      </c>
      <c r="X132" s="14">
        <f>ROUND(BF132+MIN(Z131+Y132-BF132,MAX(0,$CC132-BT132)),2)</f>
      </c>
      <c r="Y132" s="14">
        <f>ROUND(ROUND(Z131*100,0)*ROUND(Y$3*100000,0)/1200000,0)/100</f>
      </c>
      <c r="Z132" s="14">
        <f>ROUND(Z131+Y132-X132,2)</f>
      </c>
      <c r="AA132" s="14">
        <f>ROUND(BG132+MIN(AC131+AB132-BG132,MAX(0,$CC132-BU132)),2)</f>
      </c>
      <c r="AB132" s="14">
        <f>ROUND(ROUND(AC131*100,0)*ROUND(AB$3*100000,0)/1200000,0)/100</f>
      </c>
      <c r="AC132" s="14">
        <f>ROUND(AC131+AB132-AA132,2)</f>
      </c>
      <c r="AD132" s="14">
        <f>ROUND(BH132+MIN(AF131+AE132-BH132,MAX(0,$CC132-BV132)),2)</f>
      </c>
      <c r="AE132" s="14">
        <f>ROUND(ROUND(AF131*100,0)*ROUND(AE$3*100000,0)/1200000,0)/100</f>
      </c>
      <c r="AF132" s="14">
        <f>ROUND(AF131+AE132-AD132,2)</f>
      </c>
      <c r="AG132" s="14">
        <f>ROUND(BI132+MIN(AI131+AH132-BI132,MAX(0,$CC132-BW132)),2)</f>
      </c>
      <c r="AH132" s="14">
        <f>ROUND(ROUND(AI131*100,0)*ROUND(AH$3*100000,0)/1200000,0)/100</f>
      </c>
      <c r="AI132" s="14">
        <f>ROUND(AI131+AH132-AG132,2)</f>
      </c>
      <c r="AJ132" s="14">
        <f>ROUND(BJ132+MIN(AL131+AK132-BJ132,MAX(0,$CC132-BX132)),2)</f>
      </c>
      <c r="AK132" s="14">
        <f>ROUND(ROUND(AL131*100,0)*ROUND(AK$3*100000,0)/1200000,0)/100</f>
      </c>
      <c r="AL132" s="14">
        <f>ROUND(AL131+AK132-AJ132,2)</f>
      </c>
      <c r="AM132" s="14">
        <f>ROUND(BK132+MIN(AO131+AN132-BK132,MAX(0,$CC132-BY132)),2)</f>
      </c>
      <c r="AN132" s="14">
        <f>ROUND(ROUND(AO131*100,0)*ROUND(AN$3*100000,0)/1200000,0)/100</f>
      </c>
      <c r="AO132" s="14">
        <f>ROUND(AO131+AN132-AM132,2)</f>
      </c>
      <c r="AP132" s="14">
        <f>ROUND(BL132+MIN(AR131+AQ132-BL132,MAX(0,$CC132-BZ132)),2)</f>
      </c>
      <c r="AQ132" s="14">
        <f>ROUND(ROUND(AR131*100,0)*ROUND(AQ$3*100000,0)/1200000,0)/100</f>
      </c>
      <c r="AR132" s="14">
        <f>ROUND(AR131+AQ132-AP132,2)</f>
      </c>
      <c r="AS132" s="14">
        <f>ROUND(BM132+MIN(AU131+AT132-BM132,MAX(0,$CC132-CA132)),2)</f>
      </c>
      <c r="AT132" s="14">
        <f>ROUND(ROUND(AU131*100,0)*ROUND(AT$3*100000,0)/1200000,0)/100</f>
      </c>
      <c r="AU132" s="14">
        <f>ROUND(AU131+AT132-AS132,2)</f>
      </c>
      <c r="AV132" s="11">
        <f>SUMIF($C$4:$AU$4,"Payment",C132:AU132)</f>
      </c>
      <c r="AW132" s="11">
        <f>SUMIF($C$4:$AU$4,"Interest",C132:AU132)</f>
      </c>
      <c r="AX132" s="11">
        <f>ROUND(SUMIF($C$4:$AU$4,"Balance",C132:AU132),2)</f>
      </c>
      <c r="AY132">
        <f>MIN(E131+D132,C$3)</f>
      </c>
      <c r="AZ132">
        <f>MIN(H131+G132,F$3)</f>
      </c>
      <c r="BA132">
        <f>MIN(K131+J132,I$3)</f>
      </c>
      <c r="BB132">
        <f>MIN(N131+M132,L$3)</f>
      </c>
      <c r="BC132">
        <f>MIN(Q131+P132,O$3)</f>
      </c>
      <c r="BD132">
        <f>MIN(T131+S132,R$3)</f>
      </c>
      <c r="BE132">
        <f>MIN(W131+V132,U$3)</f>
      </c>
      <c r="BF132">
        <f>MIN(Z131+Y132,X$3)</f>
      </c>
      <c r="BG132">
        <f>MIN(AC131+AB132,AA$3)</f>
      </c>
      <c r="BH132">
        <f>MIN(AF131+AE132,AD$3)</f>
      </c>
      <c r="BI132">
        <f>MIN(AI131+AH132,AG$3)</f>
      </c>
      <c r="BJ132">
        <f>MIN(AL131+AK132,AJ$3)</f>
      </c>
      <c r="BK132">
        <f>MIN(AO131+AN132,AM$3)</f>
      </c>
      <c r="BL132">
        <f>MIN(AR131+AQ132,AP$3)</f>
      </c>
      <c r="BM132">
        <f>MIN(AU131+AT132,AS$3)</f>
      </c>
      <c r="BN132">
        <f>E131+D132-AY132</f>
      </c>
      <c r="BO132">
        <f>BN132+H131+G132-AZ132</f>
      </c>
      <c r="BP132">
        <f>BO132+K131+J132-BA132</f>
      </c>
      <c r="BQ132">
        <f>BP132+N131+M132-BB132</f>
      </c>
      <c r="BR132">
        <f>BQ132+Q131+P132-BC132</f>
      </c>
      <c r="BS132">
        <f>BR132+T131+S132-BD132</f>
      </c>
      <c r="BT132">
        <f>BS132+W131+V132-BE132</f>
      </c>
      <c r="BU132">
        <f>BT132+Z131+Y132-BF132</f>
      </c>
      <c r="BV132">
        <f>BU132+AC131+AB132-BG132</f>
      </c>
      <c r="BW132">
        <f>BV132+AF131+AE132-BH132</f>
      </c>
      <c r="BX132">
        <f>BW132+AI131+AH132-BI132</f>
      </c>
      <c r="BY132">
        <f>BX132+AL131+AK132-BJ132</f>
      </c>
      <c r="BZ132">
        <f>BY132+AO131+AN132-BK132</f>
      </c>
      <c r="CA132">
        <f>BZ132+AR131+AQ132-BL132</f>
      </c>
      <c r="CB132">
        <f>CA132+AU131+AT132-BM132</f>
      </c>
      <c r="CC132">
        <f>MAX(0,Plan!$B$6-SUM(AY132:BM132))</f>
      </c>
    </row>
    <row r="133" spans="1:81" x14ac:dyDescent="0.25">
      <c r="A133">
        <v>128</v>
      </c>
      <c r="B133" s="22">
        <f>EDATE(Plan!$B$5,A133-1)</f>
      </c>
      <c r="C133" s="14">
        <f>ROUND(AY133+MIN(E132+D133-AY133,$CC133),2)</f>
      </c>
      <c r="D133" s="14">
        <f>ROUND(ROUND(E132*100,0)*ROUND(D$3*100000,0)/1200000,0)/100</f>
      </c>
      <c r="E133" s="14">
        <f>ROUND(E132+D133-C133,2)</f>
      </c>
      <c r="F133" s="14">
        <f>ROUND(AZ133+MIN(H132+G133-AZ133,MAX(0,$CC133-BN133)),2)</f>
      </c>
      <c r="G133" s="14">
        <f>ROUND(ROUND(H132*100,0)*ROUND(G$3*100000,0)/1200000,0)/100</f>
      </c>
      <c r="H133" s="14">
        <f>ROUND(H132+G133-F133,2)</f>
      </c>
      <c r="I133" s="14">
        <f>ROUND(BA133+MIN(K132+J133-BA133,MAX(0,$CC133-BO133)),2)</f>
      </c>
      <c r="J133" s="14">
        <f>ROUND(ROUND(K132*100,0)*ROUND(J$3*100000,0)/1200000,0)/100</f>
      </c>
      <c r="K133" s="14">
        <f>ROUND(K132+J133-I133,2)</f>
      </c>
      <c r="L133" s="14">
        <f>ROUND(BB133+MIN(N132+M133-BB133,MAX(0,$CC133-BP133)),2)</f>
      </c>
      <c r="M133" s="14">
        <f>ROUND(ROUND(N132*100,0)*ROUND(M$3*100000,0)/1200000,0)/100</f>
      </c>
      <c r="N133" s="14">
        <f>ROUND(N132+M133-L133,2)</f>
      </c>
      <c r="O133" s="14">
        <f>ROUND(BC133+MIN(Q132+P133-BC133,MAX(0,$CC133-BQ133)),2)</f>
      </c>
      <c r="P133" s="14">
        <f>ROUND(ROUND(Q132*100,0)*ROUND(P$3*100000,0)/1200000,0)/100</f>
      </c>
      <c r="Q133" s="14">
        <f>ROUND(Q132+P133-O133,2)</f>
      </c>
      <c r="R133" s="14">
        <f>ROUND(BD133+MIN(T132+S133-BD133,MAX(0,$CC133-BR133)),2)</f>
      </c>
      <c r="S133" s="14">
        <f>ROUND(ROUND(T132*100,0)*ROUND(S$3*100000,0)/1200000,0)/100</f>
      </c>
      <c r="T133" s="14">
        <f>ROUND(T132+S133-R133,2)</f>
      </c>
      <c r="U133" s="14">
        <f>ROUND(BE133+MIN(W132+V133-BE133,MAX(0,$CC133-BS133)),2)</f>
      </c>
      <c r="V133" s="14">
        <f>ROUND(ROUND(W132*100,0)*ROUND(V$3*100000,0)/1200000,0)/100</f>
      </c>
      <c r="W133" s="14">
        <f>ROUND(W132+V133-U133,2)</f>
      </c>
      <c r="X133" s="14">
        <f>ROUND(BF133+MIN(Z132+Y133-BF133,MAX(0,$CC133-BT133)),2)</f>
      </c>
      <c r="Y133" s="14">
        <f>ROUND(ROUND(Z132*100,0)*ROUND(Y$3*100000,0)/1200000,0)/100</f>
      </c>
      <c r="Z133" s="14">
        <f>ROUND(Z132+Y133-X133,2)</f>
      </c>
      <c r="AA133" s="14">
        <f>ROUND(BG133+MIN(AC132+AB133-BG133,MAX(0,$CC133-BU133)),2)</f>
      </c>
      <c r="AB133" s="14">
        <f>ROUND(ROUND(AC132*100,0)*ROUND(AB$3*100000,0)/1200000,0)/100</f>
      </c>
      <c r="AC133" s="14">
        <f>ROUND(AC132+AB133-AA133,2)</f>
      </c>
      <c r="AD133" s="14">
        <f>ROUND(BH133+MIN(AF132+AE133-BH133,MAX(0,$CC133-BV133)),2)</f>
      </c>
      <c r="AE133" s="14">
        <f>ROUND(ROUND(AF132*100,0)*ROUND(AE$3*100000,0)/1200000,0)/100</f>
      </c>
      <c r="AF133" s="14">
        <f>ROUND(AF132+AE133-AD133,2)</f>
      </c>
      <c r="AG133" s="14">
        <f>ROUND(BI133+MIN(AI132+AH133-BI133,MAX(0,$CC133-BW133)),2)</f>
      </c>
      <c r="AH133" s="14">
        <f>ROUND(ROUND(AI132*100,0)*ROUND(AH$3*100000,0)/1200000,0)/100</f>
      </c>
      <c r="AI133" s="14">
        <f>ROUND(AI132+AH133-AG133,2)</f>
      </c>
      <c r="AJ133" s="14">
        <f>ROUND(BJ133+MIN(AL132+AK133-BJ133,MAX(0,$CC133-BX133)),2)</f>
      </c>
      <c r="AK133" s="14">
        <f>ROUND(ROUND(AL132*100,0)*ROUND(AK$3*100000,0)/1200000,0)/100</f>
      </c>
      <c r="AL133" s="14">
        <f>ROUND(AL132+AK133-AJ133,2)</f>
      </c>
      <c r="AM133" s="14">
        <f>ROUND(BK133+MIN(AO132+AN133-BK133,MAX(0,$CC133-BY133)),2)</f>
      </c>
      <c r="AN133" s="14">
        <f>ROUND(ROUND(AO132*100,0)*ROUND(AN$3*100000,0)/1200000,0)/100</f>
      </c>
      <c r="AO133" s="14">
        <f>ROUND(AO132+AN133-AM133,2)</f>
      </c>
      <c r="AP133" s="14">
        <f>ROUND(BL133+MIN(AR132+AQ133-BL133,MAX(0,$CC133-BZ133)),2)</f>
      </c>
      <c r="AQ133" s="14">
        <f>ROUND(ROUND(AR132*100,0)*ROUND(AQ$3*100000,0)/1200000,0)/100</f>
      </c>
      <c r="AR133" s="14">
        <f>ROUND(AR132+AQ133-AP133,2)</f>
      </c>
      <c r="AS133" s="14">
        <f>ROUND(BM133+MIN(AU132+AT133-BM133,MAX(0,$CC133-CA133)),2)</f>
      </c>
      <c r="AT133" s="14">
        <f>ROUND(ROUND(AU132*100,0)*ROUND(AT$3*100000,0)/1200000,0)/100</f>
      </c>
      <c r="AU133" s="14">
        <f>ROUND(AU132+AT133-AS133,2)</f>
      </c>
      <c r="AV133" s="11">
        <f>SUMIF($C$4:$AU$4,"Payment",C133:AU133)</f>
      </c>
      <c r="AW133" s="11">
        <f>SUMIF($C$4:$AU$4,"Interest",C133:AU133)</f>
      </c>
      <c r="AX133" s="11">
        <f>ROUND(SUMIF($C$4:$AU$4,"Balance",C133:AU133),2)</f>
      </c>
      <c r="AY133">
        <f>MIN(E132+D133,C$3)</f>
      </c>
      <c r="AZ133">
        <f>MIN(H132+G133,F$3)</f>
      </c>
      <c r="BA133">
        <f>MIN(K132+J133,I$3)</f>
      </c>
      <c r="BB133">
        <f>MIN(N132+M133,L$3)</f>
      </c>
      <c r="BC133">
        <f>MIN(Q132+P133,O$3)</f>
      </c>
      <c r="BD133">
        <f>MIN(T132+S133,R$3)</f>
      </c>
      <c r="BE133">
        <f>MIN(W132+V133,U$3)</f>
      </c>
      <c r="BF133">
        <f>MIN(Z132+Y133,X$3)</f>
      </c>
      <c r="BG133">
        <f>MIN(AC132+AB133,AA$3)</f>
      </c>
      <c r="BH133">
        <f>MIN(AF132+AE133,AD$3)</f>
      </c>
      <c r="BI133">
        <f>MIN(AI132+AH133,AG$3)</f>
      </c>
      <c r="BJ133">
        <f>MIN(AL132+AK133,AJ$3)</f>
      </c>
      <c r="BK133">
        <f>MIN(AO132+AN133,AM$3)</f>
      </c>
      <c r="BL133">
        <f>MIN(AR132+AQ133,AP$3)</f>
      </c>
      <c r="BM133">
        <f>MIN(AU132+AT133,AS$3)</f>
      </c>
      <c r="BN133">
        <f>E132+D133-AY133</f>
      </c>
      <c r="BO133">
        <f>BN133+H132+G133-AZ133</f>
      </c>
      <c r="BP133">
        <f>BO133+K132+J133-BA133</f>
      </c>
      <c r="BQ133">
        <f>BP133+N132+M133-BB133</f>
      </c>
      <c r="BR133">
        <f>BQ133+Q132+P133-BC133</f>
      </c>
      <c r="BS133">
        <f>BR133+T132+S133-BD133</f>
      </c>
      <c r="BT133">
        <f>BS133+W132+V133-BE133</f>
      </c>
      <c r="BU133">
        <f>BT133+Z132+Y133-BF133</f>
      </c>
      <c r="BV133">
        <f>BU133+AC132+AB133-BG133</f>
      </c>
      <c r="BW133">
        <f>BV133+AF132+AE133-BH133</f>
      </c>
      <c r="BX133">
        <f>BW133+AI132+AH133-BI133</f>
      </c>
      <c r="BY133">
        <f>BX133+AL132+AK133-BJ133</f>
      </c>
      <c r="BZ133">
        <f>BY133+AO132+AN133-BK133</f>
      </c>
      <c r="CA133">
        <f>BZ133+AR132+AQ133-BL133</f>
      </c>
      <c r="CB133">
        <f>CA133+AU132+AT133-BM133</f>
      </c>
      <c r="CC133">
        <f>MAX(0,Plan!$B$6-SUM(AY133:BM133))</f>
      </c>
    </row>
    <row r="134" spans="1:81" x14ac:dyDescent="0.25">
      <c r="A134">
        <v>129</v>
      </c>
      <c r="B134" s="22">
        <f>EDATE(Plan!$B$5,A134-1)</f>
      </c>
      <c r="C134" s="14">
        <f>ROUND(AY134+MIN(E133+D134-AY134,$CC134),2)</f>
      </c>
      <c r="D134" s="14">
        <f>ROUND(ROUND(E133*100,0)*ROUND(D$3*100000,0)/1200000,0)/100</f>
      </c>
      <c r="E134" s="14">
        <f>ROUND(E133+D134-C134,2)</f>
      </c>
      <c r="F134" s="14">
        <f>ROUND(AZ134+MIN(H133+G134-AZ134,MAX(0,$CC134-BN134)),2)</f>
      </c>
      <c r="G134" s="14">
        <f>ROUND(ROUND(H133*100,0)*ROUND(G$3*100000,0)/1200000,0)/100</f>
      </c>
      <c r="H134" s="14">
        <f>ROUND(H133+G134-F134,2)</f>
      </c>
      <c r="I134" s="14">
        <f>ROUND(BA134+MIN(K133+J134-BA134,MAX(0,$CC134-BO134)),2)</f>
      </c>
      <c r="J134" s="14">
        <f>ROUND(ROUND(K133*100,0)*ROUND(J$3*100000,0)/1200000,0)/100</f>
      </c>
      <c r="K134" s="14">
        <f>ROUND(K133+J134-I134,2)</f>
      </c>
      <c r="L134" s="14">
        <f>ROUND(BB134+MIN(N133+M134-BB134,MAX(0,$CC134-BP134)),2)</f>
      </c>
      <c r="M134" s="14">
        <f>ROUND(ROUND(N133*100,0)*ROUND(M$3*100000,0)/1200000,0)/100</f>
      </c>
      <c r="N134" s="14">
        <f>ROUND(N133+M134-L134,2)</f>
      </c>
      <c r="O134" s="14">
        <f>ROUND(BC134+MIN(Q133+P134-BC134,MAX(0,$CC134-BQ134)),2)</f>
      </c>
      <c r="P134" s="14">
        <f>ROUND(ROUND(Q133*100,0)*ROUND(P$3*100000,0)/1200000,0)/100</f>
      </c>
      <c r="Q134" s="14">
        <f>ROUND(Q133+P134-O134,2)</f>
      </c>
      <c r="R134" s="14">
        <f>ROUND(BD134+MIN(T133+S134-BD134,MAX(0,$CC134-BR134)),2)</f>
      </c>
      <c r="S134" s="14">
        <f>ROUND(ROUND(T133*100,0)*ROUND(S$3*100000,0)/1200000,0)/100</f>
      </c>
      <c r="T134" s="14">
        <f>ROUND(T133+S134-R134,2)</f>
      </c>
      <c r="U134" s="14">
        <f>ROUND(BE134+MIN(W133+V134-BE134,MAX(0,$CC134-BS134)),2)</f>
      </c>
      <c r="V134" s="14">
        <f>ROUND(ROUND(W133*100,0)*ROUND(V$3*100000,0)/1200000,0)/100</f>
      </c>
      <c r="W134" s="14">
        <f>ROUND(W133+V134-U134,2)</f>
      </c>
      <c r="X134" s="14">
        <f>ROUND(BF134+MIN(Z133+Y134-BF134,MAX(0,$CC134-BT134)),2)</f>
      </c>
      <c r="Y134" s="14">
        <f>ROUND(ROUND(Z133*100,0)*ROUND(Y$3*100000,0)/1200000,0)/100</f>
      </c>
      <c r="Z134" s="14">
        <f>ROUND(Z133+Y134-X134,2)</f>
      </c>
      <c r="AA134" s="14">
        <f>ROUND(BG134+MIN(AC133+AB134-BG134,MAX(0,$CC134-BU134)),2)</f>
      </c>
      <c r="AB134" s="14">
        <f>ROUND(ROUND(AC133*100,0)*ROUND(AB$3*100000,0)/1200000,0)/100</f>
      </c>
      <c r="AC134" s="14">
        <f>ROUND(AC133+AB134-AA134,2)</f>
      </c>
      <c r="AD134" s="14">
        <f>ROUND(BH134+MIN(AF133+AE134-BH134,MAX(0,$CC134-BV134)),2)</f>
      </c>
      <c r="AE134" s="14">
        <f>ROUND(ROUND(AF133*100,0)*ROUND(AE$3*100000,0)/1200000,0)/100</f>
      </c>
      <c r="AF134" s="14">
        <f>ROUND(AF133+AE134-AD134,2)</f>
      </c>
      <c r="AG134" s="14">
        <f>ROUND(BI134+MIN(AI133+AH134-BI134,MAX(0,$CC134-BW134)),2)</f>
      </c>
      <c r="AH134" s="14">
        <f>ROUND(ROUND(AI133*100,0)*ROUND(AH$3*100000,0)/1200000,0)/100</f>
      </c>
      <c r="AI134" s="14">
        <f>ROUND(AI133+AH134-AG134,2)</f>
      </c>
      <c r="AJ134" s="14">
        <f>ROUND(BJ134+MIN(AL133+AK134-BJ134,MAX(0,$CC134-BX134)),2)</f>
      </c>
      <c r="AK134" s="14">
        <f>ROUND(ROUND(AL133*100,0)*ROUND(AK$3*100000,0)/1200000,0)/100</f>
      </c>
      <c r="AL134" s="14">
        <f>ROUND(AL133+AK134-AJ134,2)</f>
      </c>
      <c r="AM134" s="14">
        <f>ROUND(BK134+MIN(AO133+AN134-BK134,MAX(0,$CC134-BY134)),2)</f>
      </c>
      <c r="AN134" s="14">
        <f>ROUND(ROUND(AO133*100,0)*ROUND(AN$3*100000,0)/1200000,0)/100</f>
      </c>
      <c r="AO134" s="14">
        <f>ROUND(AO133+AN134-AM134,2)</f>
      </c>
      <c r="AP134" s="14">
        <f>ROUND(BL134+MIN(AR133+AQ134-BL134,MAX(0,$CC134-BZ134)),2)</f>
      </c>
      <c r="AQ134" s="14">
        <f>ROUND(ROUND(AR133*100,0)*ROUND(AQ$3*100000,0)/1200000,0)/100</f>
      </c>
      <c r="AR134" s="14">
        <f>ROUND(AR133+AQ134-AP134,2)</f>
      </c>
      <c r="AS134" s="14">
        <f>ROUND(BM134+MIN(AU133+AT134-BM134,MAX(0,$CC134-CA134)),2)</f>
      </c>
      <c r="AT134" s="14">
        <f>ROUND(ROUND(AU133*100,0)*ROUND(AT$3*100000,0)/1200000,0)/100</f>
      </c>
      <c r="AU134" s="14">
        <f>ROUND(AU133+AT134-AS134,2)</f>
      </c>
      <c r="AV134" s="11">
        <f>SUMIF($C$4:$AU$4,"Payment",C134:AU134)</f>
      </c>
      <c r="AW134" s="11">
        <f>SUMIF($C$4:$AU$4,"Interest",C134:AU134)</f>
      </c>
      <c r="AX134" s="11">
        <f>ROUND(SUMIF($C$4:$AU$4,"Balance",C134:AU134),2)</f>
      </c>
      <c r="AY134">
        <f>MIN(E133+D134,C$3)</f>
      </c>
      <c r="AZ134">
        <f>MIN(H133+G134,F$3)</f>
      </c>
      <c r="BA134">
        <f>MIN(K133+J134,I$3)</f>
      </c>
      <c r="BB134">
        <f>MIN(N133+M134,L$3)</f>
      </c>
      <c r="BC134">
        <f>MIN(Q133+P134,O$3)</f>
      </c>
      <c r="BD134">
        <f>MIN(T133+S134,R$3)</f>
      </c>
      <c r="BE134">
        <f>MIN(W133+V134,U$3)</f>
      </c>
      <c r="BF134">
        <f>MIN(Z133+Y134,X$3)</f>
      </c>
      <c r="BG134">
        <f>MIN(AC133+AB134,AA$3)</f>
      </c>
      <c r="BH134">
        <f>MIN(AF133+AE134,AD$3)</f>
      </c>
      <c r="BI134">
        <f>MIN(AI133+AH134,AG$3)</f>
      </c>
      <c r="BJ134">
        <f>MIN(AL133+AK134,AJ$3)</f>
      </c>
      <c r="BK134">
        <f>MIN(AO133+AN134,AM$3)</f>
      </c>
      <c r="BL134">
        <f>MIN(AR133+AQ134,AP$3)</f>
      </c>
      <c r="BM134">
        <f>MIN(AU133+AT134,AS$3)</f>
      </c>
      <c r="BN134">
        <f>E133+D134-AY134</f>
      </c>
      <c r="BO134">
        <f>BN134+H133+G134-AZ134</f>
      </c>
      <c r="BP134">
        <f>BO134+K133+J134-BA134</f>
      </c>
      <c r="BQ134">
        <f>BP134+N133+M134-BB134</f>
      </c>
      <c r="BR134">
        <f>BQ134+Q133+P134-BC134</f>
      </c>
      <c r="BS134">
        <f>BR134+T133+S134-BD134</f>
      </c>
      <c r="BT134">
        <f>BS134+W133+V134-BE134</f>
      </c>
      <c r="BU134">
        <f>BT134+Z133+Y134-BF134</f>
      </c>
      <c r="BV134">
        <f>BU134+AC133+AB134-BG134</f>
      </c>
      <c r="BW134">
        <f>BV134+AF133+AE134-BH134</f>
      </c>
      <c r="BX134">
        <f>BW134+AI133+AH134-BI134</f>
      </c>
      <c r="BY134">
        <f>BX134+AL133+AK134-BJ134</f>
      </c>
      <c r="BZ134">
        <f>BY134+AO133+AN134-BK134</f>
      </c>
      <c r="CA134">
        <f>BZ134+AR133+AQ134-BL134</f>
      </c>
      <c r="CB134">
        <f>CA134+AU133+AT134-BM134</f>
      </c>
      <c r="CC134">
        <f>MAX(0,Plan!$B$6-SUM(AY134:BM134))</f>
      </c>
    </row>
    <row r="135" spans="1:81" x14ac:dyDescent="0.25">
      <c r="A135">
        <v>130</v>
      </c>
      <c r="B135" s="22">
        <f>EDATE(Plan!$B$5,A135-1)</f>
      </c>
      <c r="C135" s="14">
        <f>ROUND(AY135+MIN(E134+D135-AY135,$CC135),2)</f>
      </c>
      <c r="D135" s="14">
        <f>ROUND(ROUND(E134*100,0)*ROUND(D$3*100000,0)/1200000,0)/100</f>
      </c>
      <c r="E135" s="14">
        <f>ROUND(E134+D135-C135,2)</f>
      </c>
      <c r="F135" s="14">
        <f>ROUND(AZ135+MIN(H134+G135-AZ135,MAX(0,$CC135-BN135)),2)</f>
      </c>
      <c r="G135" s="14">
        <f>ROUND(ROUND(H134*100,0)*ROUND(G$3*100000,0)/1200000,0)/100</f>
      </c>
      <c r="H135" s="14">
        <f>ROUND(H134+G135-F135,2)</f>
      </c>
      <c r="I135" s="14">
        <f>ROUND(BA135+MIN(K134+J135-BA135,MAX(0,$CC135-BO135)),2)</f>
      </c>
      <c r="J135" s="14">
        <f>ROUND(ROUND(K134*100,0)*ROUND(J$3*100000,0)/1200000,0)/100</f>
      </c>
      <c r="K135" s="14">
        <f>ROUND(K134+J135-I135,2)</f>
      </c>
      <c r="L135" s="14">
        <f>ROUND(BB135+MIN(N134+M135-BB135,MAX(0,$CC135-BP135)),2)</f>
      </c>
      <c r="M135" s="14">
        <f>ROUND(ROUND(N134*100,0)*ROUND(M$3*100000,0)/1200000,0)/100</f>
      </c>
      <c r="N135" s="14">
        <f>ROUND(N134+M135-L135,2)</f>
      </c>
      <c r="O135" s="14">
        <f>ROUND(BC135+MIN(Q134+P135-BC135,MAX(0,$CC135-BQ135)),2)</f>
      </c>
      <c r="P135" s="14">
        <f>ROUND(ROUND(Q134*100,0)*ROUND(P$3*100000,0)/1200000,0)/100</f>
      </c>
      <c r="Q135" s="14">
        <f>ROUND(Q134+P135-O135,2)</f>
      </c>
      <c r="R135" s="14">
        <f>ROUND(BD135+MIN(T134+S135-BD135,MAX(0,$CC135-BR135)),2)</f>
      </c>
      <c r="S135" s="14">
        <f>ROUND(ROUND(T134*100,0)*ROUND(S$3*100000,0)/1200000,0)/100</f>
      </c>
      <c r="T135" s="14">
        <f>ROUND(T134+S135-R135,2)</f>
      </c>
      <c r="U135" s="14">
        <f>ROUND(BE135+MIN(W134+V135-BE135,MAX(0,$CC135-BS135)),2)</f>
      </c>
      <c r="V135" s="14">
        <f>ROUND(ROUND(W134*100,0)*ROUND(V$3*100000,0)/1200000,0)/100</f>
      </c>
      <c r="W135" s="14">
        <f>ROUND(W134+V135-U135,2)</f>
      </c>
      <c r="X135" s="14">
        <f>ROUND(BF135+MIN(Z134+Y135-BF135,MAX(0,$CC135-BT135)),2)</f>
      </c>
      <c r="Y135" s="14">
        <f>ROUND(ROUND(Z134*100,0)*ROUND(Y$3*100000,0)/1200000,0)/100</f>
      </c>
      <c r="Z135" s="14">
        <f>ROUND(Z134+Y135-X135,2)</f>
      </c>
      <c r="AA135" s="14">
        <f>ROUND(BG135+MIN(AC134+AB135-BG135,MAX(0,$CC135-BU135)),2)</f>
      </c>
      <c r="AB135" s="14">
        <f>ROUND(ROUND(AC134*100,0)*ROUND(AB$3*100000,0)/1200000,0)/100</f>
      </c>
      <c r="AC135" s="14">
        <f>ROUND(AC134+AB135-AA135,2)</f>
      </c>
      <c r="AD135" s="14">
        <f>ROUND(BH135+MIN(AF134+AE135-BH135,MAX(0,$CC135-BV135)),2)</f>
      </c>
      <c r="AE135" s="14">
        <f>ROUND(ROUND(AF134*100,0)*ROUND(AE$3*100000,0)/1200000,0)/100</f>
      </c>
      <c r="AF135" s="14">
        <f>ROUND(AF134+AE135-AD135,2)</f>
      </c>
      <c r="AG135" s="14">
        <f>ROUND(BI135+MIN(AI134+AH135-BI135,MAX(0,$CC135-BW135)),2)</f>
      </c>
      <c r="AH135" s="14">
        <f>ROUND(ROUND(AI134*100,0)*ROUND(AH$3*100000,0)/1200000,0)/100</f>
      </c>
      <c r="AI135" s="14">
        <f>ROUND(AI134+AH135-AG135,2)</f>
      </c>
      <c r="AJ135" s="14">
        <f>ROUND(BJ135+MIN(AL134+AK135-BJ135,MAX(0,$CC135-BX135)),2)</f>
      </c>
      <c r="AK135" s="14">
        <f>ROUND(ROUND(AL134*100,0)*ROUND(AK$3*100000,0)/1200000,0)/100</f>
      </c>
      <c r="AL135" s="14">
        <f>ROUND(AL134+AK135-AJ135,2)</f>
      </c>
      <c r="AM135" s="14">
        <f>ROUND(BK135+MIN(AO134+AN135-BK135,MAX(0,$CC135-BY135)),2)</f>
      </c>
      <c r="AN135" s="14">
        <f>ROUND(ROUND(AO134*100,0)*ROUND(AN$3*100000,0)/1200000,0)/100</f>
      </c>
      <c r="AO135" s="14">
        <f>ROUND(AO134+AN135-AM135,2)</f>
      </c>
      <c r="AP135" s="14">
        <f>ROUND(BL135+MIN(AR134+AQ135-BL135,MAX(0,$CC135-BZ135)),2)</f>
      </c>
      <c r="AQ135" s="14">
        <f>ROUND(ROUND(AR134*100,0)*ROUND(AQ$3*100000,0)/1200000,0)/100</f>
      </c>
      <c r="AR135" s="14">
        <f>ROUND(AR134+AQ135-AP135,2)</f>
      </c>
      <c r="AS135" s="14">
        <f>ROUND(BM135+MIN(AU134+AT135-BM135,MAX(0,$CC135-CA135)),2)</f>
      </c>
      <c r="AT135" s="14">
        <f>ROUND(ROUND(AU134*100,0)*ROUND(AT$3*100000,0)/1200000,0)/100</f>
      </c>
      <c r="AU135" s="14">
        <f>ROUND(AU134+AT135-AS135,2)</f>
      </c>
      <c r="AV135" s="11">
        <f>SUMIF($C$4:$AU$4,"Payment",C135:AU135)</f>
      </c>
      <c r="AW135" s="11">
        <f>SUMIF($C$4:$AU$4,"Interest",C135:AU135)</f>
      </c>
      <c r="AX135" s="11">
        <f>ROUND(SUMIF($C$4:$AU$4,"Balance",C135:AU135),2)</f>
      </c>
      <c r="AY135">
        <f>MIN(E134+D135,C$3)</f>
      </c>
      <c r="AZ135">
        <f>MIN(H134+G135,F$3)</f>
      </c>
      <c r="BA135">
        <f>MIN(K134+J135,I$3)</f>
      </c>
      <c r="BB135">
        <f>MIN(N134+M135,L$3)</f>
      </c>
      <c r="BC135">
        <f>MIN(Q134+P135,O$3)</f>
      </c>
      <c r="BD135">
        <f>MIN(T134+S135,R$3)</f>
      </c>
      <c r="BE135">
        <f>MIN(W134+V135,U$3)</f>
      </c>
      <c r="BF135">
        <f>MIN(Z134+Y135,X$3)</f>
      </c>
      <c r="BG135">
        <f>MIN(AC134+AB135,AA$3)</f>
      </c>
      <c r="BH135">
        <f>MIN(AF134+AE135,AD$3)</f>
      </c>
      <c r="BI135">
        <f>MIN(AI134+AH135,AG$3)</f>
      </c>
      <c r="BJ135">
        <f>MIN(AL134+AK135,AJ$3)</f>
      </c>
      <c r="BK135">
        <f>MIN(AO134+AN135,AM$3)</f>
      </c>
      <c r="BL135">
        <f>MIN(AR134+AQ135,AP$3)</f>
      </c>
      <c r="BM135">
        <f>MIN(AU134+AT135,AS$3)</f>
      </c>
      <c r="BN135">
        <f>E134+D135-AY135</f>
      </c>
      <c r="BO135">
        <f>BN135+H134+G135-AZ135</f>
      </c>
      <c r="BP135">
        <f>BO135+K134+J135-BA135</f>
      </c>
      <c r="BQ135">
        <f>BP135+N134+M135-BB135</f>
      </c>
      <c r="BR135">
        <f>BQ135+Q134+P135-BC135</f>
      </c>
      <c r="BS135">
        <f>BR135+T134+S135-BD135</f>
      </c>
      <c r="BT135">
        <f>BS135+W134+V135-BE135</f>
      </c>
      <c r="BU135">
        <f>BT135+Z134+Y135-BF135</f>
      </c>
      <c r="BV135">
        <f>BU135+AC134+AB135-BG135</f>
      </c>
      <c r="BW135">
        <f>BV135+AF134+AE135-BH135</f>
      </c>
      <c r="BX135">
        <f>BW135+AI134+AH135-BI135</f>
      </c>
      <c r="BY135">
        <f>BX135+AL134+AK135-BJ135</f>
      </c>
      <c r="BZ135">
        <f>BY135+AO134+AN135-BK135</f>
      </c>
      <c r="CA135">
        <f>BZ135+AR134+AQ135-BL135</f>
      </c>
      <c r="CB135">
        <f>CA135+AU134+AT135-BM135</f>
      </c>
      <c r="CC135">
        <f>MAX(0,Plan!$B$6-SUM(AY135:BM135))</f>
      </c>
    </row>
    <row r="136" spans="1:81" x14ac:dyDescent="0.25">
      <c r="A136">
        <v>131</v>
      </c>
      <c r="B136" s="22">
        <f>EDATE(Plan!$B$5,A136-1)</f>
      </c>
      <c r="C136" s="14">
        <f>ROUND(AY136+MIN(E135+D136-AY136,$CC136),2)</f>
      </c>
      <c r="D136" s="14">
        <f>ROUND(ROUND(E135*100,0)*ROUND(D$3*100000,0)/1200000,0)/100</f>
      </c>
      <c r="E136" s="14">
        <f>ROUND(E135+D136-C136,2)</f>
      </c>
      <c r="F136" s="14">
        <f>ROUND(AZ136+MIN(H135+G136-AZ136,MAX(0,$CC136-BN136)),2)</f>
      </c>
      <c r="G136" s="14">
        <f>ROUND(ROUND(H135*100,0)*ROUND(G$3*100000,0)/1200000,0)/100</f>
      </c>
      <c r="H136" s="14">
        <f>ROUND(H135+G136-F136,2)</f>
      </c>
      <c r="I136" s="14">
        <f>ROUND(BA136+MIN(K135+J136-BA136,MAX(0,$CC136-BO136)),2)</f>
      </c>
      <c r="J136" s="14">
        <f>ROUND(ROUND(K135*100,0)*ROUND(J$3*100000,0)/1200000,0)/100</f>
      </c>
      <c r="K136" s="14">
        <f>ROUND(K135+J136-I136,2)</f>
      </c>
      <c r="L136" s="14">
        <f>ROUND(BB136+MIN(N135+M136-BB136,MAX(0,$CC136-BP136)),2)</f>
      </c>
      <c r="M136" s="14">
        <f>ROUND(ROUND(N135*100,0)*ROUND(M$3*100000,0)/1200000,0)/100</f>
      </c>
      <c r="N136" s="14">
        <f>ROUND(N135+M136-L136,2)</f>
      </c>
      <c r="O136" s="14">
        <f>ROUND(BC136+MIN(Q135+P136-BC136,MAX(0,$CC136-BQ136)),2)</f>
      </c>
      <c r="P136" s="14">
        <f>ROUND(ROUND(Q135*100,0)*ROUND(P$3*100000,0)/1200000,0)/100</f>
      </c>
      <c r="Q136" s="14">
        <f>ROUND(Q135+P136-O136,2)</f>
      </c>
      <c r="R136" s="14">
        <f>ROUND(BD136+MIN(T135+S136-BD136,MAX(0,$CC136-BR136)),2)</f>
      </c>
      <c r="S136" s="14">
        <f>ROUND(ROUND(T135*100,0)*ROUND(S$3*100000,0)/1200000,0)/100</f>
      </c>
      <c r="T136" s="14">
        <f>ROUND(T135+S136-R136,2)</f>
      </c>
      <c r="U136" s="14">
        <f>ROUND(BE136+MIN(W135+V136-BE136,MAX(0,$CC136-BS136)),2)</f>
      </c>
      <c r="V136" s="14">
        <f>ROUND(ROUND(W135*100,0)*ROUND(V$3*100000,0)/1200000,0)/100</f>
      </c>
      <c r="W136" s="14">
        <f>ROUND(W135+V136-U136,2)</f>
      </c>
      <c r="X136" s="14">
        <f>ROUND(BF136+MIN(Z135+Y136-BF136,MAX(0,$CC136-BT136)),2)</f>
      </c>
      <c r="Y136" s="14">
        <f>ROUND(ROUND(Z135*100,0)*ROUND(Y$3*100000,0)/1200000,0)/100</f>
      </c>
      <c r="Z136" s="14">
        <f>ROUND(Z135+Y136-X136,2)</f>
      </c>
      <c r="AA136" s="14">
        <f>ROUND(BG136+MIN(AC135+AB136-BG136,MAX(0,$CC136-BU136)),2)</f>
      </c>
      <c r="AB136" s="14">
        <f>ROUND(ROUND(AC135*100,0)*ROUND(AB$3*100000,0)/1200000,0)/100</f>
      </c>
      <c r="AC136" s="14">
        <f>ROUND(AC135+AB136-AA136,2)</f>
      </c>
      <c r="AD136" s="14">
        <f>ROUND(BH136+MIN(AF135+AE136-BH136,MAX(0,$CC136-BV136)),2)</f>
      </c>
      <c r="AE136" s="14">
        <f>ROUND(ROUND(AF135*100,0)*ROUND(AE$3*100000,0)/1200000,0)/100</f>
      </c>
      <c r="AF136" s="14">
        <f>ROUND(AF135+AE136-AD136,2)</f>
      </c>
      <c r="AG136" s="14">
        <f>ROUND(BI136+MIN(AI135+AH136-BI136,MAX(0,$CC136-BW136)),2)</f>
      </c>
      <c r="AH136" s="14">
        <f>ROUND(ROUND(AI135*100,0)*ROUND(AH$3*100000,0)/1200000,0)/100</f>
      </c>
      <c r="AI136" s="14">
        <f>ROUND(AI135+AH136-AG136,2)</f>
      </c>
      <c r="AJ136" s="14">
        <f>ROUND(BJ136+MIN(AL135+AK136-BJ136,MAX(0,$CC136-BX136)),2)</f>
      </c>
      <c r="AK136" s="14">
        <f>ROUND(ROUND(AL135*100,0)*ROUND(AK$3*100000,0)/1200000,0)/100</f>
      </c>
      <c r="AL136" s="14">
        <f>ROUND(AL135+AK136-AJ136,2)</f>
      </c>
      <c r="AM136" s="14">
        <f>ROUND(BK136+MIN(AO135+AN136-BK136,MAX(0,$CC136-BY136)),2)</f>
      </c>
      <c r="AN136" s="14">
        <f>ROUND(ROUND(AO135*100,0)*ROUND(AN$3*100000,0)/1200000,0)/100</f>
      </c>
      <c r="AO136" s="14">
        <f>ROUND(AO135+AN136-AM136,2)</f>
      </c>
      <c r="AP136" s="14">
        <f>ROUND(BL136+MIN(AR135+AQ136-BL136,MAX(0,$CC136-BZ136)),2)</f>
      </c>
      <c r="AQ136" s="14">
        <f>ROUND(ROUND(AR135*100,0)*ROUND(AQ$3*100000,0)/1200000,0)/100</f>
      </c>
      <c r="AR136" s="14">
        <f>ROUND(AR135+AQ136-AP136,2)</f>
      </c>
      <c r="AS136" s="14">
        <f>ROUND(BM136+MIN(AU135+AT136-BM136,MAX(0,$CC136-CA136)),2)</f>
      </c>
      <c r="AT136" s="14">
        <f>ROUND(ROUND(AU135*100,0)*ROUND(AT$3*100000,0)/1200000,0)/100</f>
      </c>
      <c r="AU136" s="14">
        <f>ROUND(AU135+AT136-AS136,2)</f>
      </c>
      <c r="AV136" s="11">
        <f>SUMIF($C$4:$AU$4,"Payment",C136:AU136)</f>
      </c>
      <c r="AW136" s="11">
        <f>SUMIF($C$4:$AU$4,"Interest",C136:AU136)</f>
      </c>
      <c r="AX136" s="11">
        <f>ROUND(SUMIF($C$4:$AU$4,"Balance",C136:AU136),2)</f>
      </c>
      <c r="AY136">
        <f>MIN(E135+D136,C$3)</f>
      </c>
      <c r="AZ136">
        <f>MIN(H135+G136,F$3)</f>
      </c>
      <c r="BA136">
        <f>MIN(K135+J136,I$3)</f>
      </c>
      <c r="BB136">
        <f>MIN(N135+M136,L$3)</f>
      </c>
      <c r="BC136">
        <f>MIN(Q135+P136,O$3)</f>
      </c>
      <c r="BD136">
        <f>MIN(T135+S136,R$3)</f>
      </c>
      <c r="BE136">
        <f>MIN(W135+V136,U$3)</f>
      </c>
      <c r="BF136">
        <f>MIN(Z135+Y136,X$3)</f>
      </c>
      <c r="BG136">
        <f>MIN(AC135+AB136,AA$3)</f>
      </c>
      <c r="BH136">
        <f>MIN(AF135+AE136,AD$3)</f>
      </c>
      <c r="BI136">
        <f>MIN(AI135+AH136,AG$3)</f>
      </c>
      <c r="BJ136">
        <f>MIN(AL135+AK136,AJ$3)</f>
      </c>
      <c r="BK136">
        <f>MIN(AO135+AN136,AM$3)</f>
      </c>
      <c r="BL136">
        <f>MIN(AR135+AQ136,AP$3)</f>
      </c>
      <c r="BM136">
        <f>MIN(AU135+AT136,AS$3)</f>
      </c>
      <c r="BN136">
        <f>E135+D136-AY136</f>
      </c>
      <c r="BO136">
        <f>BN136+H135+G136-AZ136</f>
      </c>
      <c r="BP136">
        <f>BO136+K135+J136-BA136</f>
      </c>
      <c r="BQ136">
        <f>BP136+N135+M136-BB136</f>
      </c>
      <c r="BR136">
        <f>BQ136+Q135+P136-BC136</f>
      </c>
      <c r="BS136">
        <f>BR136+T135+S136-BD136</f>
      </c>
      <c r="BT136">
        <f>BS136+W135+V136-BE136</f>
      </c>
      <c r="BU136">
        <f>BT136+Z135+Y136-BF136</f>
      </c>
      <c r="BV136">
        <f>BU136+AC135+AB136-BG136</f>
      </c>
      <c r="BW136">
        <f>BV136+AF135+AE136-BH136</f>
      </c>
      <c r="BX136">
        <f>BW136+AI135+AH136-BI136</f>
      </c>
      <c r="BY136">
        <f>BX136+AL135+AK136-BJ136</f>
      </c>
      <c r="BZ136">
        <f>BY136+AO135+AN136-BK136</f>
      </c>
      <c r="CA136">
        <f>BZ136+AR135+AQ136-BL136</f>
      </c>
      <c r="CB136">
        <f>CA136+AU135+AT136-BM136</f>
      </c>
      <c r="CC136">
        <f>MAX(0,Plan!$B$6-SUM(AY136:BM136))</f>
      </c>
    </row>
    <row r="137" spans="1:81" x14ac:dyDescent="0.25">
      <c r="A137">
        <v>132</v>
      </c>
      <c r="B137" s="22">
        <f>EDATE(Plan!$B$5,A137-1)</f>
      </c>
      <c r="C137" s="14">
        <f>ROUND(AY137+MIN(E136+D137-AY137,$CC137),2)</f>
      </c>
      <c r="D137" s="14">
        <f>ROUND(ROUND(E136*100,0)*ROUND(D$3*100000,0)/1200000,0)/100</f>
      </c>
      <c r="E137" s="14">
        <f>ROUND(E136+D137-C137,2)</f>
      </c>
      <c r="F137" s="14">
        <f>ROUND(AZ137+MIN(H136+G137-AZ137,MAX(0,$CC137-BN137)),2)</f>
      </c>
      <c r="G137" s="14">
        <f>ROUND(ROUND(H136*100,0)*ROUND(G$3*100000,0)/1200000,0)/100</f>
      </c>
      <c r="H137" s="14">
        <f>ROUND(H136+G137-F137,2)</f>
      </c>
      <c r="I137" s="14">
        <f>ROUND(BA137+MIN(K136+J137-BA137,MAX(0,$CC137-BO137)),2)</f>
      </c>
      <c r="J137" s="14">
        <f>ROUND(ROUND(K136*100,0)*ROUND(J$3*100000,0)/1200000,0)/100</f>
      </c>
      <c r="K137" s="14">
        <f>ROUND(K136+J137-I137,2)</f>
      </c>
      <c r="L137" s="14">
        <f>ROUND(BB137+MIN(N136+M137-BB137,MAX(0,$CC137-BP137)),2)</f>
      </c>
      <c r="M137" s="14">
        <f>ROUND(ROUND(N136*100,0)*ROUND(M$3*100000,0)/1200000,0)/100</f>
      </c>
      <c r="N137" s="14">
        <f>ROUND(N136+M137-L137,2)</f>
      </c>
      <c r="O137" s="14">
        <f>ROUND(BC137+MIN(Q136+P137-BC137,MAX(0,$CC137-BQ137)),2)</f>
      </c>
      <c r="P137" s="14">
        <f>ROUND(ROUND(Q136*100,0)*ROUND(P$3*100000,0)/1200000,0)/100</f>
      </c>
      <c r="Q137" s="14">
        <f>ROUND(Q136+P137-O137,2)</f>
      </c>
      <c r="R137" s="14">
        <f>ROUND(BD137+MIN(T136+S137-BD137,MAX(0,$CC137-BR137)),2)</f>
      </c>
      <c r="S137" s="14">
        <f>ROUND(ROUND(T136*100,0)*ROUND(S$3*100000,0)/1200000,0)/100</f>
      </c>
      <c r="T137" s="14">
        <f>ROUND(T136+S137-R137,2)</f>
      </c>
      <c r="U137" s="14">
        <f>ROUND(BE137+MIN(W136+V137-BE137,MAX(0,$CC137-BS137)),2)</f>
      </c>
      <c r="V137" s="14">
        <f>ROUND(ROUND(W136*100,0)*ROUND(V$3*100000,0)/1200000,0)/100</f>
      </c>
      <c r="W137" s="14">
        <f>ROUND(W136+V137-U137,2)</f>
      </c>
      <c r="X137" s="14">
        <f>ROUND(BF137+MIN(Z136+Y137-BF137,MAX(0,$CC137-BT137)),2)</f>
      </c>
      <c r="Y137" s="14">
        <f>ROUND(ROUND(Z136*100,0)*ROUND(Y$3*100000,0)/1200000,0)/100</f>
      </c>
      <c r="Z137" s="14">
        <f>ROUND(Z136+Y137-X137,2)</f>
      </c>
      <c r="AA137" s="14">
        <f>ROUND(BG137+MIN(AC136+AB137-BG137,MAX(0,$CC137-BU137)),2)</f>
      </c>
      <c r="AB137" s="14">
        <f>ROUND(ROUND(AC136*100,0)*ROUND(AB$3*100000,0)/1200000,0)/100</f>
      </c>
      <c r="AC137" s="14">
        <f>ROUND(AC136+AB137-AA137,2)</f>
      </c>
      <c r="AD137" s="14">
        <f>ROUND(BH137+MIN(AF136+AE137-BH137,MAX(0,$CC137-BV137)),2)</f>
      </c>
      <c r="AE137" s="14">
        <f>ROUND(ROUND(AF136*100,0)*ROUND(AE$3*100000,0)/1200000,0)/100</f>
      </c>
      <c r="AF137" s="14">
        <f>ROUND(AF136+AE137-AD137,2)</f>
      </c>
      <c r="AG137" s="14">
        <f>ROUND(BI137+MIN(AI136+AH137-BI137,MAX(0,$CC137-BW137)),2)</f>
      </c>
      <c r="AH137" s="14">
        <f>ROUND(ROUND(AI136*100,0)*ROUND(AH$3*100000,0)/1200000,0)/100</f>
      </c>
      <c r="AI137" s="14">
        <f>ROUND(AI136+AH137-AG137,2)</f>
      </c>
      <c r="AJ137" s="14">
        <f>ROUND(BJ137+MIN(AL136+AK137-BJ137,MAX(0,$CC137-BX137)),2)</f>
      </c>
      <c r="AK137" s="14">
        <f>ROUND(ROUND(AL136*100,0)*ROUND(AK$3*100000,0)/1200000,0)/100</f>
      </c>
      <c r="AL137" s="14">
        <f>ROUND(AL136+AK137-AJ137,2)</f>
      </c>
      <c r="AM137" s="14">
        <f>ROUND(BK137+MIN(AO136+AN137-BK137,MAX(0,$CC137-BY137)),2)</f>
      </c>
      <c r="AN137" s="14">
        <f>ROUND(ROUND(AO136*100,0)*ROUND(AN$3*100000,0)/1200000,0)/100</f>
      </c>
      <c r="AO137" s="14">
        <f>ROUND(AO136+AN137-AM137,2)</f>
      </c>
      <c r="AP137" s="14">
        <f>ROUND(BL137+MIN(AR136+AQ137-BL137,MAX(0,$CC137-BZ137)),2)</f>
      </c>
      <c r="AQ137" s="14">
        <f>ROUND(ROUND(AR136*100,0)*ROUND(AQ$3*100000,0)/1200000,0)/100</f>
      </c>
      <c r="AR137" s="14">
        <f>ROUND(AR136+AQ137-AP137,2)</f>
      </c>
      <c r="AS137" s="14">
        <f>ROUND(BM137+MIN(AU136+AT137-BM137,MAX(0,$CC137-CA137)),2)</f>
      </c>
      <c r="AT137" s="14">
        <f>ROUND(ROUND(AU136*100,0)*ROUND(AT$3*100000,0)/1200000,0)/100</f>
      </c>
      <c r="AU137" s="14">
        <f>ROUND(AU136+AT137-AS137,2)</f>
      </c>
      <c r="AV137" s="11">
        <f>SUMIF($C$4:$AU$4,"Payment",C137:AU137)</f>
      </c>
      <c r="AW137" s="11">
        <f>SUMIF($C$4:$AU$4,"Interest",C137:AU137)</f>
      </c>
      <c r="AX137" s="11">
        <f>ROUND(SUMIF($C$4:$AU$4,"Balance",C137:AU137),2)</f>
      </c>
      <c r="AY137">
        <f>MIN(E136+D137,C$3)</f>
      </c>
      <c r="AZ137">
        <f>MIN(H136+G137,F$3)</f>
      </c>
      <c r="BA137">
        <f>MIN(K136+J137,I$3)</f>
      </c>
      <c r="BB137">
        <f>MIN(N136+M137,L$3)</f>
      </c>
      <c r="BC137">
        <f>MIN(Q136+P137,O$3)</f>
      </c>
      <c r="BD137">
        <f>MIN(T136+S137,R$3)</f>
      </c>
      <c r="BE137">
        <f>MIN(W136+V137,U$3)</f>
      </c>
      <c r="BF137">
        <f>MIN(Z136+Y137,X$3)</f>
      </c>
      <c r="BG137">
        <f>MIN(AC136+AB137,AA$3)</f>
      </c>
      <c r="BH137">
        <f>MIN(AF136+AE137,AD$3)</f>
      </c>
      <c r="BI137">
        <f>MIN(AI136+AH137,AG$3)</f>
      </c>
      <c r="BJ137">
        <f>MIN(AL136+AK137,AJ$3)</f>
      </c>
      <c r="BK137">
        <f>MIN(AO136+AN137,AM$3)</f>
      </c>
      <c r="BL137">
        <f>MIN(AR136+AQ137,AP$3)</f>
      </c>
      <c r="BM137">
        <f>MIN(AU136+AT137,AS$3)</f>
      </c>
      <c r="BN137">
        <f>E136+D137-AY137</f>
      </c>
      <c r="BO137">
        <f>BN137+H136+G137-AZ137</f>
      </c>
      <c r="BP137">
        <f>BO137+K136+J137-BA137</f>
      </c>
      <c r="BQ137">
        <f>BP137+N136+M137-BB137</f>
      </c>
      <c r="BR137">
        <f>BQ137+Q136+P137-BC137</f>
      </c>
      <c r="BS137">
        <f>BR137+T136+S137-BD137</f>
      </c>
      <c r="BT137">
        <f>BS137+W136+V137-BE137</f>
      </c>
      <c r="BU137">
        <f>BT137+Z136+Y137-BF137</f>
      </c>
      <c r="BV137">
        <f>BU137+AC136+AB137-BG137</f>
      </c>
      <c r="BW137">
        <f>BV137+AF136+AE137-BH137</f>
      </c>
      <c r="BX137">
        <f>BW137+AI136+AH137-BI137</f>
      </c>
      <c r="BY137">
        <f>BX137+AL136+AK137-BJ137</f>
      </c>
      <c r="BZ137">
        <f>BY137+AO136+AN137-BK137</f>
      </c>
      <c r="CA137">
        <f>BZ137+AR136+AQ137-BL137</f>
      </c>
      <c r="CB137">
        <f>CA137+AU136+AT137-BM137</f>
      </c>
      <c r="CC137">
        <f>MAX(0,Plan!$B$6-SUM(AY137:BM137))</f>
      </c>
    </row>
    <row r="138" spans="1:81" x14ac:dyDescent="0.25">
      <c r="A138">
        <v>133</v>
      </c>
      <c r="B138" s="22">
        <f>EDATE(Plan!$B$5,A138-1)</f>
      </c>
      <c r="C138" s="14">
        <f>ROUND(AY138+MIN(E137+D138-AY138,$CC138),2)</f>
      </c>
      <c r="D138" s="14">
        <f>ROUND(ROUND(E137*100,0)*ROUND(D$3*100000,0)/1200000,0)/100</f>
      </c>
      <c r="E138" s="14">
        <f>ROUND(E137+D138-C138,2)</f>
      </c>
      <c r="F138" s="14">
        <f>ROUND(AZ138+MIN(H137+G138-AZ138,MAX(0,$CC138-BN138)),2)</f>
      </c>
      <c r="G138" s="14">
        <f>ROUND(ROUND(H137*100,0)*ROUND(G$3*100000,0)/1200000,0)/100</f>
      </c>
      <c r="H138" s="14">
        <f>ROUND(H137+G138-F138,2)</f>
      </c>
      <c r="I138" s="14">
        <f>ROUND(BA138+MIN(K137+J138-BA138,MAX(0,$CC138-BO138)),2)</f>
      </c>
      <c r="J138" s="14">
        <f>ROUND(ROUND(K137*100,0)*ROUND(J$3*100000,0)/1200000,0)/100</f>
      </c>
      <c r="K138" s="14">
        <f>ROUND(K137+J138-I138,2)</f>
      </c>
      <c r="L138" s="14">
        <f>ROUND(BB138+MIN(N137+M138-BB138,MAX(0,$CC138-BP138)),2)</f>
      </c>
      <c r="M138" s="14">
        <f>ROUND(ROUND(N137*100,0)*ROUND(M$3*100000,0)/1200000,0)/100</f>
      </c>
      <c r="N138" s="14">
        <f>ROUND(N137+M138-L138,2)</f>
      </c>
      <c r="O138" s="14">
        <f>ROUND(BC138+MIN(Q137+P138-BC138,MAX(0,$CC138-BQ138)),2)</f>
      </c>
      <c r="P138" s="14">
        <f>ROUND(ROUND(Q137*100,0)*ROUND(P$3*100000,0)/1200000,0)/100</f>
      </c>
      <c r="Q138" s="14">
        <f>ROUND(Q137+P138-O138,2)</f>
      </c>
      <c r="R138" s="14">
        <f>ROUND(BD138+MIN(T137+S138-BD138,MAX(0,$CC138-BR138)),2)</f>
      </c>
      <c r="S138" s="14">
        <f>ROUND(ROUND(T137*100,0)*ROUND(S$3*100000,0)/1200000,0)/100</f>
      </c>
      <c r="T138" s="14">
        <f>ROUND(T137+S138-R138,2)</f>
      </c>
      <c r="U138" s="14">
        <f>ROUND(BE138+MIN(W137+V138-BE138,MAX(0,$CC138-BS138)),2)</f>
      </c>
      <c r="V138" s="14">
        <f>ROUND(ROUND(W137*100,0)*ROUND(V$3*100000,0)/1200000,0)/100</f>
      </c>
      <c r="W138" s="14">
        <f>ROUND(W137+V138-U138,2)</f>
      </c>
      <c r="X138" s="14">
        <f>ROUND(BF138+MIN(Z137+Y138-BF138,MAX(0,$CC138-BT138)),2)</f>
      </c>
      <c r="Y138" s="14">
        <f>ROUND(ROUND(Z137*100,0)*ROUND(Y$3*100000,0)/1200000,0)/100</f>
      </c>
      <c r="Z138" s="14">
        <f>ROUND(Z137+Y138-X138,2)</f>
      </c>
      <c r="AA138" s="14">
        <f>ROUND(BG138+MIN(AC137+AB138-BG138,MAX(0,$CC138-BU138)),2)</f>
      </c>
      <c r="AB138" s="14">
        <f>ROUND(ROUND(AC137*100,0)*ROUND(AB$3*100000,0)/1200000,0)/100</f>
      </c>
      <c r="AC138" s="14">
        <f>ROUND(AC137+AB138-AA138,2)</f>
      </c>
      <c r="AD138" s="14">
        <f>ROUND(BH138+MIN(AF137+AE138-BH138,MAX(0,$CC138-BV138)),2)</f>
      </c>
      <c r="AE138" s="14">
        <f>ROUND(ROUND(AF137*100,0)*ROUND(AE$3*100000,0)/1200000,0)/100</f>
      </c>
      <c r="AF138" s="14">
        <f>ROUND(AF137+AE138-AD138,2)</f>
      </c>
      <c r="AG138" s="14">
        <f>ROUND(BI138+MIN(AI137+AH138-BI138,MAX(0,$CC138-BW138)),2)</f>
      </c>
      <c r="AH138" s="14">
        <f>ROUND(ROUND(AI137*100,0)*ROUND(AH$3*100000,0)/1200000,0)/100</f>
      </c>
      <c r="AI138" s="14">
        <f>ROUND(AI137+AH138-AG138,2)</f>
      </c>
      <c r="AJ138" s="14">
        <f>ROUND(BJ138+MIN(AL137+AK138-BJ138,MAX(0,$CC138-BX138)),2)</f>
      </c>
      <c r="AK138" s="14">
        <f>ROUND(ROUND(AL137*100,0)*ROUND(AK$3*100000,0)/1200000,0)/100</f>
      </c>
      <c r="AL138" s="14">
        <f>ROUND(AL137+AK138-AJ138,2)</f>
      </c>
      <c r="AM138" s="14">
        <f>ROUND(BK138+MIN(AO137+AN138-BK138,MAX(0,$CC138-BY138)),2)</f>
      </c>
      <c r="AN138" s="14">
        <f>ROUND(ROUND(AO137*100,0)*ROUND(AN$3*100000,0)/1200000,0)/100</f>
      </c>
      <c r="AO138" s="14">
        <f>ROUND(AO137+AN138-AM138,2)</f>
      </c>
      <c r="AP138" s="14">
        <f>ROUND(BL138+MIN(AR137+AQ138-BL138,MAX(0,$CC138-BZ138)),2)</f>
      </c>
      <c r="AQ138" s="14">
        <f>ROUND(ROUND(AR137*100,0)*ROUND(AQ$3*100000,0)/1200000,0)/100</f>
      </c>
      <c r="AR138" s="14">
        <f>ROUND(AR137+AQ138-AP138,2)</f>
      </c>
      <c r="AS138" s="14">
        <f>ROUND(BM138+MIN(AU137+AT138-BM138,MAX(0,$CC138-CA138)),2)</f>
      </c>
      <c r="AT138" s="14">
        <f>ROUND(ROUND(AU137*100,0)*ROUND(AT$3*100000,0)/1200000,0)/100</f>
      </c>
      <c r="AU138" s="14">
        <f>ROUND(AU137+AT138-AS138,2)</f>
      </c>
      <c r="AV138" s="11">
        <f>SUMIF($C$4:$AU$4,"Payment",C138:AU138)</f>
      </c>
      <c r="AW138" s="11">
        <f>SUMIF($C$4:$AU$4,"Interest",C138:AU138)</f>
      </c>
      <c r="AX138" s="11">
        <f>ROUND(SUMIF($C$4:$AU$4,"Balance",C138:AU138),2)</f>
      </c>
      <c r="AY138">
        <f>MIN(E137+D138,C$3)</f>
      </c>
      <c r="AZ138">
        <f>MIN(H137+G138,F$3)</f>
      </c>
      <c r="BA138">
        <f>MIN(K137+J138,I$3)</f>
      </c>
      <c r="BB138">
        <f>MIN(N137+M138,L$3)</f>
      </c>
      <c r="BC138">
        <f>MIN(Q137+P138,O$3)</f>
      </c>
      <c r="BD138">
        <f>MIN(T137+S138,R$3)</f>
      </c>
      <c r="BE138">
        <f>MIN(W137+V138,U$3)</f>
      </c>
      <c r="BF138">
        <f>MIN(Z137+Y138,X$3)</f>
      </c>
      <c r="BG138">
        <f>MIN(AC137+AB138,AA$3)</f>
      </c>
      <c r="BH138">
        <f>MIN(AF137+AE138,AD$3)</f>
      </c>
      <c r="BI138">
        <f>MIN(AI137+AH138,AG$3)</f>
      </c>
      <c r="BJ138">
        <f>MIN(AL137+AK138,AJ$3)</f>
      </c>
      <c r="BK138">
        <f>MIN(AO137+AN138,AM$3)</f>
      </c>
      <c r="BL138">
        <f>MIN(AR137+AQ138,AP$3)</f>
      </c>
      <c r="BM138">
        <f>MIN(AU137+AT138,AS$3)</f>
      </c>
      <c r="BN138">
        <f>E137+D138-AY138</f>
      </c>
      <c r="BO138">
        <f>BN138+H137+G138-AZ138</f>
      </c>
      <c r="BP138">
        <f>BO138+K137+J138-BA138</f>
      </c>
      <c r="BQ138">
        <f>BP138+N137+M138-BB138</f>
      </c>
      <c r="BR138">
        <f>BQ138+Q137+P138-BC138</f>
      </c>
      <c r="BS138">
        <f>BR138+T137+S138-BD138</f>
      </c>
      <c r="BT138">
        <f>BS138+W137+V138-BE138</f>
      </c>
      <c r="BU138">
        <f>BT138+Z137+Y138-BF138</f>
      </c>
      <c r="BV138">
        <f>BU138+AC137+AB138-BG138</f>
      </c>
      <c r="BW138">
        <f>BV138+AF137+AE138-BH138</f>
      </c>
      <c r="BX138">
        <f>BW138+AI137+AH138-BI138</f>
      </c>
      <c r="BY138">
        <f>BX138+AL137+AK138-BJ138</f>
      </c>
      <c r="BZ138">
        <f>BY138+AO137+AN138-BK138</f>
      </c>
      <c r="CA138">
        <f>BZ138+AR137+AQ138-BL138</f>
      </c>
      <c r="CB138">
        <f>CA138+AU137+AT138-BM138</f>
      </c>
      <c r="CC138">
        <f>MAX(0,Plan!$B$6-SUM(AY138:BM138))</f>
      </c>
    </row>
    <row r="139" spans="1:81" x14ac:dyDescent="0.25">
      <c r="A139">
        <v>134</v>
      </c>
      <c r="B139" s="22">
        <f>EDATE(Plan!$B$5,A139-1)</f>
      </c>
      <c r="C139" s="14">
        <f>ROUND(AY139+MIN(E138+D139-AY139,$CC139),2)</f>
      </c>
      <c r="D139" s="14">
        <f>ROUND(ROUND(E138*100,0)*ROUND(D$3*100000,0)/1200000,0)/100</f>
      </c>
      <c r="E139" s="14">
        <f>ROUND(E138+D139-C139,2)</f>
      </c>
      <c r="F139" s="14">
        <f>ROUND(AZ139+MIN(H138+G139-AZ139,MAX(0,$CC139-BN139)),2)</f>
      </c>
      <c r="G139" s="14">
        <f>ROUND(ROUND(H138*100,0)*ROUND(G$3*100000,0)/1200000,0)/100</f>
      </c>
      <c r="H139" s="14">
        <f>ROUND(H138+G139-F139,2)</f>
      </c>
      <c r="I139" s="14">
        <f>ROUND(BA139+MIN(K138+J139-BA139,MAX(0,$CC139-BO139)),2)</f>
      </c>
      <c r="J139" s="14">
        <f>ROUND(ROUND(K138*100,0)*ROUND(J$3*100000,0)/1200000,0)/100</f>
      </c>
      <c r="K139" s="14">
        <f>ROUND(K138+J139-I139,2)</f>
      </c>
      <c r="L139" s="14">
        <f>ROUND(BB139+MIN(N138+M139-BB139,MAX(0,$CC139-BP139)),2)</f>
      </c>
      <c r="M139" s="14">
        <f>ROUND(ROUND(N138*100,0)*ROUND(M$3*100000,0)/1200000,0)/100</f>
      </c>
      <c r="N139" s="14">
        <f>ROUND(N138+M139-L139,2)</f>
      </c>
      <c r="O139" s="14">
        <f>ROUND(BC139+MIN(Q138+P139-BC139,MAX(0,$CC139-BQ139)),2)</f>
      </c>
      <c r="P139" s="14">
        <f>ROUND(ROUND(Q138*100,0)*ROUND(P$3*100000,0)/1200000,0)/100</f>
      </c>
      <c r="Q139" s="14">
        <f>ROUND(Q138+P139-O139,2)</f>
      </c>
      <c r="R139" s="14">
        <f>ROUND(BD139+MIN(T138+S139-BD139,MAX(0,$CC139-BR139)),2)</f>
      </c>
      <c r="S139" s="14">
        <f>ROUND(ROUND(T138*100,0)*ROUND(S$3*100000,0)/1200000,0)/100</f>
      </c>
      <c r="T139" s="14">
        <f>ROUND(T138+S139-R139,2)</f>
      </c>
      <c r="U139" s="14">
        <f>ROUND(BE139+MIN(W138+V139-BE139,MAX(0,$CC139-BS139)),2)</f>
      </c>
      <c r="V139" s="14">
        <f>ROUND(ROUND(W138*100,0)*ROUND(V$3*100000,0)/1200000,0)/100</f>
      </c>
      <c r="W139" s="14">
        <f>ROUND(W138+V139-U139,2)</f>
      </c>
      <c r="X139" s="14">
        <f>ROUND(BF139+MIN(Z138+Y139-BF139,MAX(0,$CC139-BT139)),2)</f>
      </c>
      <c r="Y139" s="14">
        <f>ROUND(ROUND(Z138*100,0)*ROUND(Y$3*100000,0)/1200000,0)/100</f>
      </c>
      <c r="Z139" s="14">
        <f>ROUND(Z138+Y139-X139,2)</f>
      </c>
      <c r="AA139" s="14">
        <f>ROUND(BG139+MIN(AC138+AB139-BG139,MAX(0,$CC139-BU139)),2)</f>
      </c>
      <c r="AB139" s="14">
        <f>ROUND(ROUND(AC138*100,0)*ROUND(AB$3*100000,0)/1200000,0)/100</f>
      </c>
      <c r="AC139" s="14">
        <f>ROUND(AC138+AB139-AA139,2)</f>
      </c>
      <c r="AD139" s="14">
        <f>ROUND(BH139+MIN(AF138+AE139-BH139,MAX(0,$CC139-BV139)),2)</f>
      </c>
      <c r="AE139" s="14">
        <f>ROUND(ROUND(AF138*100,0)*ROUND(AE$3*100000,0)/1200000,0)/100</f>
      </c>
      <c r="AF139" s="14">
        <f>ROUND(AF138+AE139-AD139,2)</f>
      </c>
      <c r="AG139" s="14">
        <f>ROUND(BI139+MIN(AI138+AH139-BI139,MAX(0,$CC139-BW139)),2)</f>
      </c>
      <c r="AH139" s="14">
        <f>ROUND(ROUND(AI138*100,0)*ROUND(AH$3*100000,0)/1200000,0)/100</f>
      </c>
      <c r="AI139" s="14">
        <f>ROUND(AI138+AH139-AG139,2)</f>
      </c>
      <c r="AJ139" s="14">
        <f>ROUND(BJ139+MIN(AL138+AK139-BJ139,MAX(0,$CC139-BX139)),2)</f>
      </c>
      <c r="AK139" s="14">
        <f>ROUND(ROUND(AL138*100,0)*ROUND(AK$3*100000,0)/1200000,0)/100</f>
      </c>
      <c r="AL139" s="14">
        <f>ROUND(AL138+AK139-AJ139,2)</f>
      </c>
      <c r="AM139" s="14">
        <f>ROUND(BK139+MIN(AO138+AN139-BK139,MAX(0,$CC139-BY139)),2)</f>
      </c>
      <c r="AN139" s="14">
        <f>ROUND(ROUND(AO138*100,0)*ROUND(AN$3*100000,0)/1200000,0)/100</f>
      </c>
      <c r="AO139" s="14">
        <f>ROUND(AO138+AN139-AM139,2)</f>
      </c>
      <c r="AP139" s="14">
        <f>ROUND(BL139+MIN(AR138+AQ139-BL139,MAX(0,$CC139-BZ139)),2)</f>
      </c>
      <c r="AQ139" s="14">
        <f>ROUND(ROUND(AR138*100,0)*ROUND(AQ$3*100000,0)/1200000,0)/100</f>
      </c>
      <c r="AR139" s="14">
        <f>ROUND(AR138+AQ139-AP139,2)</f>
      </c>
      <c r="AS139" s="14">
        <f>ROUND(BM139+MIN(AU138+AT139-BM139,MAX(0,$CC139-CA139)),2)</f>
      </c>
      <c r="AT139" s="14">
        <f>ROUND(ROUND(AU138*100,0)*ROUND(AT$3*100000,0)/1200000,0)/100</f>
      </c>
      <c r="AU139" s="14">
        <f>ROUND(AU138+AT139-AS139,2)</f>
      </c>
      <c r="AV139" s="11">
        <f>SUMIF($C$4:$AU$4,"Payment",C139:AU139)</f>
      </c>
      <c r="AW139" s="11">
        <f>SUMIF($C$4:$AU$4,"Interest",C139:AU139)</f>
      </c>
      <c r="AX139" s="11">
        <f>ROUND(SUMIF($C$4:$AU$4,"Balance",C139:AU139),2)</f>
      </c>
      <c r="AY139">
        <f>MIN(E138+D139,C$3)</f>
      </c>
      <c r="AZ139">
        <f>MIN(H138+G139,F$3)</f>
      </c>
      <c r="BA139">
        <f>MIN(K138+J139,I$3)</f>
      </c>
      <c r="BB139">
        <f>MIN(N138+M139,L$3)</f>
      </c>
      <c r="BC139">
        <f>MIN(Q138+P139,O$3)</f>
      </c>
      <c r="BD139">
        <f>MIN(T138+S139,R$3)</f>
      </c>
      <c r="BE139">
        <f>MIN(W138+V139,U$3)</f>
      </c>
      <c r="BF139">
        <f>MIN(Z138+Y139,X$3)</f>
      </c>
      <c r="BG139">
        <f>MIN(AC138+AB139,AA$3)</f>
      </c>
      <c r="BH139">
        <f>MIN(AF138+AE139,AD$3)</f>
      </c>
      <c r="BI139">
        <f>MIN(AI138+AH139,AG$3)</f>
      </c>
      <c r="BJ139">
        <f>MIN(AL138+AK139,AJ$3)</f>
      </c>
      <c r="BK139">
        <f>MIN(AO138+AN139,AM$3)</f>
      </c>
      <c r="BL139">
        <f>MIN(AR138+AQ139,AP$3)</f>
      </c>
      <c r="BM139">
        <f>MIN(AU138+AT139,AS$3)</f>
      </c>
      <c r="BN139">
        <f>E138+D139-AY139</f>
      </c>
      <c r="BO139">
        <f>BN139+H138+G139-AZ139</f>
      </c>
      <c r="BP139">
        <f>BO139+K138+J139-BA139</f>
      </c>
      <c r="BQ139">
        <f>BP139+N138+M139-BB139</f>
      </c>
      <c r="BR139">
        <f>BQ139+Q138+P139-BC139</f>
      </c>
      <c r="BS139">
        <f>BR139+T138+S139-BD139</f>
      </c>
      <c r="BT139">
        <f>BS139+W138+V139-BE139</f>
      </c>
      <c r="BU139">
        <f>BT139+Z138+Y139-BF139</f>
      </c>
      <c r="BV139">
        <f>BU139+AC138+AB139-BG139</f>
      </c>
      <c r="BW139">
        <f>BV139+AF138+AE139-BH139</f>
      </c>
      <c r="BX139">
        <f>BW139+AI138+AH139-BI139</f>
      </c>
      <c r="BY139">
        <f>BX139+AL138+AK139-BJ139</f>
      </c>
      <c r="BZ139">
        <f>BY139+AO138+AN139-BK139</f>
      </c>
      <c r="CA139">
        <f>BZ139+AR138+AQ139-BL139</f>
      </c>
      <c r="CB139">
        <f>CA139+AU138+AT139-BM139</f>
      </c>
      <c r="CC139">
        <f>MAX(0,Plan!$B$6-SUM(AY139:BM139))</f>
      </c>
    </row>
    <row r="140" spans="1:81" x14ac:dyDescent="0.25">
      <c r="A140">
        <v>135</v>
      </c>
      <c r="B140" s="22">
        <f>EDATE(Plan!$B$5,A140-1)</f>
      </c>
      <c r="C140" s="14">
        <f>ROUND(AY140+MIN(E139+D140-AY140,$CC140),2)</f>
      </c>
      <c r="D140" s="14">
        <f>ROUND(ROUND(E139*100,0)*ROUND(D$3*100000,0)/1200000,0)/100</f>
      </c>
      <c r="E140" s="14">
        <f>ROUND(E139+D140-C140,2)</f>
      </c>
      <c r="F140" s="14">
        <f>ROUND(AZ140+MIN(H139+G140-AZ140,MAX(0,$CC140-BN140)),2)</f>
      </c>
      <c r="G140" s="14">
        <f>ROUND(ROUND(H139*100,0)*ROUND(G$3*100000,0)/1200000,0)/100</f>
      </c>
      <c r="H140" s="14">
        <f>ROUND(H139+G140-F140,2)</f>
      </c>
      <c r="I140" s="14">
        <f>ROUND(BA140+MIN(K139+J140-BA140,MAX(0,$CC140-BO140)),2)</f>
      </c>
      <c r="J140" s="14">
        <f>ROUND(ROUND(K139*100,0)*ROUND(J$3*100000,0)/1200000,0)/100</f>
      </c>
      <c r="K140" s="14">
        <f>ROUND(K139+J140-I140,2)</f>
      </c>
      <c r="L140" s="14">
        <f>ROUND(BB140+MIN(N139+M140-BB140,MAX(0,$CC140-BP140)),2)</f>
      </c>
      <c r="M140" s="14">
        <f>ROUND(ROUND(N139*100,0)*ROUND(M$3*100000,0)/1200000,0)/100</f>
      </c>
      <c r="N140" s="14">
        <f>ROUND(N139+M140-L140,2)</f>
      </c>
      <c r="O140" s="14">
        <f>ROUND(BC140+MIN(Q139+P140-BC140,MAX(0,$CC140-BQ140)),2)</f>
      </c>
      <c r="P140" s="14">
        <f>ROUND(ROUND(Q139*100,0)*ROUND(P$3*100000,0)/1200000,0)/100</f>
      </c>
      <c r="Q140" s="14">
        <f>ROUND(Q139+P140-O140,2)</f>
      </c>
      <c r="R140" s="14">
        <f>ROUND(BD140+MIN(T139+S140-BD140,MAX(0,$CC140-BR140)),2)</f>
      </c>
      <c r="S140" s="14">
        <f>ROUND(ROUND(T139*100,0)*ROUND(S$3*100000,0)/1200000,0)/100</f>
      </c>
      <c r="T140" s="14">
        <f>ROUND(T139+S140-R140,2)</f>
      </c>
      <c r="U140" s="14">
        <f>ROUND(BE140+MIN(W139+V140-BE140,MAX(0,$CC140-BS140)),2)</f>
      </c>
      <c r="V140" s="14">
        <f>ROUND(ROUND(W139*100,0)*ROUND(V$3*100000,0)/1200000,0)/100</f>
      </c>
      <c r="W140" s="14">
        <f>ROUND(W139+V140-U140,2)</f>
      </c>
      <c r="X140" s="14">
        <f>ROUND(BF140+MIN(Z139+Y140-BF140,MAX(0,$CC140-BT140)),2)</f>
      </c>
      <c r="Y140" s="14">
        <f>ROUND(ROUND(Z139*100,0)*ROUND(Y$3*100000,0)/1200000,0)/100</f>
      </c>
      <c r="Z140" s="14">
        <f>ROUND(Z139+Y140-X140,2)</f>
      </c>
      <c r="AA140" s="14">
        <f>ROUND(BG140+MIN(AC139+AB140-BG140,MAX(0,$CC140-BU140)),2)</f>
      </c>
      <c r="AB140" s="14">
        <f>ROUND(ROUND(AC139*100,0)*ROUND(AB$3*100000,0)/1200000,0)/100</f>
      </c>
      <c r="AC140" s="14">
        <f>ROUND(AC139+AB140-AA140,2)</f>
      </c>
      <c r="AD140" s="14">
        <f>ROUND(BH140+MIN(AF139+AE140-BH140,MAX(0,$CC140-BV140)),2)</f>
      </c>
      <c r="AE140" s="14">
        <f>ROUND(ROUND(AF139*100,0)*ROUND(AE$3*100000,0)/1200000,0)/100</f>
      </c>
      <c r="AF140" s="14">
        <f>ROUND(AF139+AE140-AD140,2)</f>
      </c>
      <c r="AG140" s="14">
        <f>ROUND(BI140+MIN(AI139+AH140-BI140,MAX(0,$CC140-BW140)),2)</f>
      </c>
      <c r="AH140" s="14">
        <f>ROUND(ROUND(AI139*100,0)*ROUND(AH$3*100000,0)/1200000,0)/100</f>
      </c>
      <c r="AI140" s="14">
        <f>ROUND(AI139+AH140-AG140,2)</f>
      </c>
      <c r="AJ140" s="14">
        <f>ROUND(BJ140+MIN(AL139+AK140-BJ140,MAX(0,$CC140-BX140)),2)</f>
      </c>
      <c r="AK140" s="14">
        <f>ROUND(ROUND(AL139*100,0)*ROUND(AK$3*100000,0)/1200000,0)/100</f>
      </c>
      <c r="AL140" s="14">
        <f>ROUND(AL139+AK140-AJ140,2)</f>
      </c>
      <c r="AM140" s="14">
        <f>ROUND(BK140+MIN(AO139+AN140-BK140,MAX(0,$CC140-BY140)),2)</f>
      </c>
      <c r="AN140" s="14">
        <f>ROUND(ROUND(AO139*100,0)*ROUND(AN$3*100000,0)/1200000,0)/100</f>
      </c>
      <c r="AO140" s="14">
        <f>ROUND(AO139+AN140-AM140,2)</f>
      </c>
      <c r="AP140" s="14">
        <f>ROUND(BL140+MIN(AR139+AQ140-BL140,MAX(0,$CC140-BZ140)),2)</f>
      </c>
      <c r="AQ140" s="14">
        <f>ROUND(ROUND(AR139*100,0)*ROUND(AQ$3*100000,0)/1200000,0)/100</f>
      </c>
      <c r="AR140" s="14">
        <f>ROUND(AR139+AQ140-AP140,2)</f>
      </c>
      <c r="AS140" s="14">
        <f>ROUND(BM140+MIN(AU139+AT140-BM140,MAX(0,$CC140-CA140)),2)</f>
      </c>
      <c r="AT140" s="14">
        <f>ROUND(ROUND(AU139*100,0)*ROUND(AT$3*100000,0)/1200000,0)/100</f>
      </c>
      <c r="AU140" s="14">
        <f>ROUND(AU139+AT140-AS140,2)</f>
      </c>
      <c r="AV140" s="11">
        <f>SUMIF($C$4:$AU$4,"Payment",C140:AU140)</f>
      </c>
      <c r="AW140" s="11">
        <f>SUMIF($C$4:$AU$4,"Interest",C140:AU140)</f>
      </c>
      <c r="AX140" s="11">
        <f>ROUND(SUMIF($C$4:$AU$4,"Balance",C140:AU140),2)</f>
      </c>
      <c r="AY140">
        <f>MIN(E139+D140,C$3)</f>
      </c>
      <c r="AZ140">
        <f>MIN(H139+G140,F$3)</f>
      </c>
      <c r="BA140">
        <f>MIN(K139+J140,I$3)</f>
      </c>
      <c r="BB140">
        <f>MIN(N139+M140,L$3)</f>
      </c>
      <c r="BC140">
        <f>MIN(Q139+P140,O$3)</f>
      </c>
      <c r="BD140">
        <f>MIN(T139+S140,R$3)</f>
      </c>
      <c r="BE140">
        <f>MIN(W139+V140,U$3)</f>
      </c>
      <c r="BF140">
        <f>MIN(Z139+Y140,X$3)</f>
      </c>
      <c r="BG140">
        <f>MIN(AC139+AB140,AA$3)</f>
      </c>
      <c r="BH140">
        <f>MIN(AF139+AE140,AD$3)</f>
      </c>
      <c r="BI140">
        <f>MIN(AI139+AH140,AG$3)</f>
      </c>
      <c r="BJ140">
        <f>MIN(AL139+AK140,AJ$3)</f>
      </c>
      <c r="BK140">
        <f>MIN(AO139+AN140,AM$3)</f>
      </c>
      <c r="BL140">
        <f>MIN(AR139+AQ140,AP$3)</f>
      </c>
      <c r="BM140">
        <f>MIN(AU139+AT140,AS$3)</f>
      </c>
      <c r="BN140">
        <f>E139+D140-AY140</f>
      </c>
      <c r="BO140">
        <f>BN140+H139+G140-AZ140</f>
      </c>
      <c r="BP140">
        <f>BO140+K139+J140-BA140</f>
      </c>
      <c r="BQ140">
        <f>BP140+N139+M140-BB140</f>
      </c>
      <c r="BR140">
        <f>BQ140+Q139+P140-BC140</f>
      </c>
      <c r="BS140">
        <f>BR140+T139+S140-BD140</f>
      </c>
      <c r="BT140">
        <f>BS140+W139+V140-BE140</f>
      </c>
      <c r="BU140">
        <f>BT140+Z139+Y140-BF140</f>
      </c>
      <c r="BV140">
        <f>BU140+AC139+AB140-BG140</f>
      </c>
      <c r="BW140">
        <f>BV140+AF139+AE140-BH140</f>
      </c>
      <c r="BX140">
        <f>BW140+AI139+AH140-BI140</f>
      </c>
      <c r="BY140">
        <f>BX140+AL139+AK140-BJ140</f>
      </c>
      <c r="BZ140">
        <f>BY140+AO139+AN140-BK140</f>
      </c>
      <c r="CA140">
        <f>BZ140+AR139+AQ140-BL140</f>
      </c>
      <c r="CB140">
        <f>CA140+AU139+AT140-BM140</f>
      </c>
      <c r="CC140">
        <f>MAX(0,Plan!$B$6-SUM(AY140:BM140))</f>
      </c>
    </row>
    <row r="141" spans="1:81" x14ac:dyDescent="0.25">
      <c r="A141">
        <v>136</v>
      </c>
      <c r="B141" s="22">
        <f>EDATE(Plan!$B$5,A141-1)</f>
      </c>
      <c r="C141" s="14">
        <f>ROUND(AY141+MIN(E140+D141-AY141,$CC141),2)</f>
      </c>
      <c r="D141" s="14">
        <f>ROUND(ROUND(E140*100,0)*ROUND(D$3*100000,0)/1200000,0)/100</f>
      </c>
      <c r="E141" s="14">
        <f>ROUND(E140+D141-C141,2)</f>
      </c>
      <c r="F141" s="14">
        <f>ROUND(AZ141+MIN(H140+G141-AZ141,MAX(0,$CC141-BN141)),2)</f>
      </c>
      <c r="G141" s="14">
        <f>ROUND(ROUND(H140*100,0)*ROUND(G$3*100000,0)/1200000,0)/100</f>
      </c>
      <c r="H141" s="14">
        <f>ROUND(H140+G141-F141,2)</f>
      </c>
      <c r="I141" s="14">
        <f>ROUND(BA141+MIN(K140+J141-BA141,MAX(0,$CC141-BO141)),2)</f>
      </c>
      <c r="J141" s="14">
        <f>ROUND(ROUND(K140*100,0)*ROUND(J$3*100000,0)/1200000,0)/100</f>
      </c>
      <c r="K141" s="14">
        <f>ROUND(K140+J141-I141,2)</f>
      </c>
      <c r="L141" s="14">
        <f>ROUND(BB141+MIN(N140+M141-BB141,MAX(0,$CC141-BP141)),2)</f>
      </c>
      <c r="M141" s="14">
        <f>ROUND(ROUND(N140*100,0)*ROUND(M$3*100000,0)/1200000,0)/100</f>
      </c>
      <c r="N141" s="14">
        <f>ROUND(N140+M141-L141,2)</f>
      </c>
      <c r="O141" s="14">
        <f>ROUND(BC141+MIN(Q140+P141-BC141,MAX(0,$CC141-BQ141)),2)</f>
      </c>
      <c r="P141" s="14">
        <f>ROUND(ROUND(Q140*100,0)*ROUND(P$3*100000,0)/1200000,0)/100</f>
      </c>
      <c r="Q141" s="14">
        <f>ROUND(Q140+P141-O141,2)</f>
      </c>
      <c r="R141" s="14">
        <f>ROUND(BD141+MIN(T140+S141-BD141,MAX(0,$CC141-BR141)),2)</f>
      </c>
      <c r="S141" s="14">
        <f>ROUND(ROUND(T140*100,0)*ROUND(S$3*100000,0)/1200000,0)/100</f>
      </c>
      <c r="T141" s="14">
        <f>ROUND(T140+S141-R141,2)</f>
      </c>
      <c r="U141" s="14">
        <f>ROUND(BE141+MIN(W140+V141-BE141,MAX(0,$CC141-BS141)),2)</f>
      </c>
      <c r="V141" s="14">
        <f>ROUND(ROUND(W140*100,0)*ROUND(V$3*100000,0)/1200000,0)/100</f>
      </c>
      <c r="W141" s="14">
        <f>ROUND(W140+V141-U141,2)</f>
      </c>
      <c r="X141" s="14">
        <f>ROUND(BF141+MIN(Z140+Y141-BF141,MAX(0,$CC141-BT141)),2)</f>
      </c>
      <c r="Y141" s="14">
        <f>ROUND(ROUND(Z140*100,0)*ROUND(Y$3*100000,0)/1200000,0)/100</f>
      </c>
      <c r="Z141" s="14">
        <f>ROUND(Z140+Y141-X141,2)</f>
      </c>
      <c r="AA141" s="14">
        <f>ROUND(BG141+MIN(AC140+AB141-BG141,MAX(0,$CC141-BU141)),2)</f>
      </c>
      <c r="AB141" s="14">
        <f>ROUND(ROUND(AC140*100,0)*ROUND(AB$3*100000,0)/1200000,0)/100</f>
      </c>
      <c r="AC141" s="14">
        <f>ROUND(AC140+AB141-AA141,2)</f>
      </c>
      <c r="AD141" s="14">
        <f>ROUND(BH141+MIN(AF140+AE141-BH141,MAX(0,$CC141-BV141)),2)</f>
      </c>
      <c r="AE141" s="14">
        <f>ROUND(ROUND(AF140*100,0)*ROUND(AE$3*100000,0)/1200000,0)/100</f>
      </c>
      <c r="AF141" s="14">
        <f>ROUND(AF140+AE141-AD141,2)</f>
      </c>
      <c r="AG141" s="14">
        <f>ROUND(BI141+MIN(AI140+AH141-BI141,MAX(0,$CC141-BW141)),2)</f>
      </c>
      <c r="AH141" s="14">
        <f>ROUND(ROUND(AI140*100,0)*ROUND(AH$3*100000,0)/1200000,0)/100</f>
      </c>
      <c r="AI141" s="14">
        <f>ROUND(AI140+AH141-AG141,2)</f>
      </c>
      <c r="AJ141" s="14">
        <f>ROUND(BJ141+MIN(AL140+AK141-BJ141,MAX(0,$CC141-BX141)),2)</f>
      </c>
      <c r="AK141" s="14">
        <f>ROUND(ROUND(AL140*100,0)*ROUND(AK$3*100000,0)/1200000,0)/100</f>
      </c>
      <c r="AL141" s="14">
        <f>ROUND(AL140+AK141-AJ141,2)</f>
      </c>
      <c r="AM141" s="14">
        <f>ROUND(BK141+MIN(AO140+AN141-BK141,MAX(0,$CC141-BY141)),2)</f>
      </c>
      <c r="AN141" s="14">
        <f>ROUND(ROUND(AO140*100,0)*ROUND(AN$3*100000,0)/1200000,0)/100</f>
      </c>
      <c r="AO141" s="14">
        <f>ROUND(AO140+AN141-AM141,2)</f>
      </c>
      <c r="AP141" s="14">
        <f>ROUND(BL141+MIN(AR140+AQ141-BL141,MAX(0,$CC141-BZ141)),2)</f>
      </c>
      <c r="AQ141" s="14">
        <f>ROUND(ROUND(AR140*100,0)*ROUND(AQ$3*100000,0)/1200000,0)/100</f>
      </c>
      <c r="AR141" s="14">
        <f>ROUND(AR140+AQ141-AP141,2)</f>
      </c>
      <c r="AS141" s="14">
        <f>ROUND(BM141+MIN(AU140+AT141-BM141,MAX(0,$CC141-CA141)),2)</f>
      </c>
      <c r="AT141" s="14">
        <f>ROUND(ROUND(AU140*100,0)*ROUND(AT$3*100000,0)/1200000,0)/100</f>
      </c>
      <c r="AU141" s="14">
        <f>ROUND(AU140+AT141-AS141,2)</f>
      </c>
      <c r="AV141" s="11">
        <f>SUMIF($C$4:$AU$4,"Payment",C141:AU141)</f>
      </c>
      <c r="AW141" s="11">
        <f>SUMIF($C$4:$AU$4,"Interest",C141:AU141)</f>
      </c>
      <c r="AX141" s="11">
        <f>ROUND(SUMIF($C$4:$AU$4,"Balance",C141:AU141),2)</f>
      </c>
      <c r="AY141">
        <f>MIN(E140+D141,C$3)</f>
      </c>
      <c r="AZ141">
        <f>MIN(H140+G141,F$3)</f>
      </c>
      <c r="BA141">
        <f>MIN(K140+J141,I$3)</f>
      </c>
      <c r="BB141">
        <f>MIN(N140+M141,L$3)</f>
      </c>
      <c r="BC141">
        <f>MIN(Q140+P141,O$3)</f>
      </c>
      <c r="BD141">
        <f>MIN(T140+S141,R$3)</f>
      </c>
      <c r="BE141">
        <f>MIN(W140+V141,U$3)</f>
      </c>
      <c r="BF141">
        <f>MIN(Z140+Y141,X$3)</f>
      </c>
      <c r="BG141">
        <f>MIN(AC140+AB141,AA$3)</f>
      </c>
      <c r="BH141">
        <f>MIN(AF140+AE141,AD$3)</f>
      </c>
      <c r="BI141">
        <f>MIN(AI140+AH141,AG$3)</f>
      </c>
      <c r="BJ141">
        <f>MIN(AL140+AK141,AJ$3)</f>
      </c>
      <c r="BK141">
        <f>MIN(AO140+AN141,AM$3)</f>
      </c>
      <c r="BL141">
        <f>MIN(AR140+AQ141,AP$3)</f>
      </c>
      <c r="BM141">
        <f>MIN(AU140+AT141,AS$3)</f>
      </c>
      <c r="BN141">
        <f>E140+D141-AY141</f>
      </c>
      <c r="BO141">
        <f>BN141+H140+G141-AZ141</f>
      </c>
      <c r="BP141">
        <f>BO141+K140+J141-BA141</f>
      </c>
      <c r="BQ141">
        <f>BP141+N140+M141-BB141</f>
      </c>
      <c r="BR141">
        <f>BQ141+Q140+P141-BC141</f>
      </c>
      <c r="BS141">
        <f>BR141+T140+S141-BD141</f>
      </c>
      <c r="BT141">
        <f>BS141+W140+V141-BE141</f>
      </c>
      <c r="BU141">
        <f>BT141+Z140+Y141-BF141</f>
      </c>
      <c r="BV141">
        <f>BU141+AC140+AB141-BG141</f>
      </c>
      <c r="BW141">
        <f>BV141+AF140+AE141-BH141</f>
      </c>
      <c r="BX141">
        <f>BW141+AI140+AH141-BI141</f>
      </c>
      <c r="BY141">
        <f>BX141+AL140+AK141-BJ141</f>
      </c>
      <c r="BZ141">
        <f>BY141+AO140+AN141-BK141</f>
      </c>
      <c r="CA141">
        <f>BZ141+AR140+AQ141-BL141</f>
      </c>
      <c r="CB141">
        <f>CA141+AU140+AT141-BM141</f>
      </c>
      <c r="CC141">
        <f>MAX(0,Plan!$B$6-SUM(AY141:BM141))</f>
      </c>
    </row>
    <row r="142" spans="1:81" x14ac:dyDescent="0.25">
      <c r="A142">
        <v>137</v>
      </c>
      <c r="B142" s="22">
        <f>EDATE(Plan!$B$5,A142-1)</f>
      </c>
      <c r="C142" s="14">
        <f>ROUND(AY142+MIN(E141+D142-AY142,$CC142),2)</f>
      </c>
      <c r="D142" s="14">
        <f>ROUND(ROUND(E141*100,0)*ROUND(D$3*100000,0)/1200000,0)/100</f>
      </c>
      <c r="E142" s="14">
        <f>ROUND(E141+D142-C142,2)</f>
      </c>
      <c r="F142" s="14">
        <f>ROUND(AZ142+MIN(H141+G142-AZ142,MAX(0,$CC142-BN142)),2)</f>
      </c>
      <c r="G142" s="14">
        <f>ROUND(ROUND(H141*100,0)*ROUND(G$3*100000,0)/1200000,0)/100</f>
      </c>
      <c r="H142" s="14">
        <f>ROUND(H141+G142-F142,2)</f>
      </c>
      <c r="I142" s="14">
        <f>ROUND(BA142+MIN(K141+J142-BA142,MAX(0,$CC142-BO142)),2)</f>
      </c>
      <c r="J142" s="14">
        <f>ROUND(ROUND(K141*100,0)*ROUND(J$3*100000,0)/1200000,0)/100</f>
      </c>
      <c r="K142" s="14">
        <f>ROUND(K141+J142-I142,2)</f>
      </c>
      <c r="L142" s="14">
        <f>ROUND(BB142+MIN(N141+M142-BB142,MAX(0,$CC142-BP142)),2)</f>
      </c>
      <c r="M142" s="14">
        <f>ROUND(ROUND(N141*100,0)*ROUND(M$3*100000,0)/1200000,0)/100</f>
      </c>
      <c r="N142" s="14">
        <f>ROUND(N141+M142-L142,2)</f>
      </c>
      <c r="O142" s="14">
        <f>ROUND(BC142+MIN(Q141+P142-BC142,MAX(0,$CC142-BQ142)),2)</f>
      </c>
      <c r="P142" s="14">
        <f>ROUND(ROUND(Q141*100,0)*ROUND(P$3*100000,0)/1200000,0)/100</f>
      </c>
      <c r="Q142" s="14">
        <f>ROUND(Q141+P142-O142,2)</f>
      </c>
      <c r="R142" s="14">
        <f>ROUND(BD142+MIN(T141+S142-BD142,MAX(0,$CC142-BR142)),2)</f>
      </c>
      <c r="S142" s="14">
        <f>ROUND(ROUND(T141*100,0)*ROUND(S$3*100000,0)/1200000,0)/100</f>
      </c>
      <c r="T142" s="14">
        <f>ROUND(T141+S142-R142,2)</f>
      </c>
      <c r="U142" s="14">
        <f>ROUND(BE142+MIN(W141+V142-BE142,MAX(0,$CC142-BS142)),2)</f>
      </c>
      <c r="V142" s="14">
        <f>ROUND(ROUND(W141*100,0)*ROUND(V$3*100000,0)/1200000,0)/100</f>
      </c>
      <c r="W142" s="14">
        <f>ROUND(W141+V142-U142,2)</f>
      </c>
      <c r="X142" s="14">
        <f>ROUND(BF142+MIN(Z141+Y142-BF142,MAX(0,$CC142-BT142)),2)</f>
      </c>
      <c r="Y142" s="14">
        <f>ROUND(ROUND(Z141*100,0)*ROUND(Y$3*100000,0)/1200000,0)/100</f>
      </c>
      <c r="Z142" s="14">
        <f>ROUND(Z141+Y142-X142,2)</f>
      </c>
      <c r="AA142" s="14">
        <f>ROUND(BG142+MIN(AC141+AB142-BG142,MAX(0,$CC142-BU142)),2)</f>
      </c>
      <c r="AB142" s="14">
        <f>ROUND(ROUND(AC141*100,0)*ROUND(AB$3*100000,0)/1200000,0)/100</f>
      </c>
      <c r="AC142" s="14">
        <f>ROUND(AC141+AB142-AA142,2)</f>
      </c>
      <c r="AD142" s="14">
        <f>ROUND(BH142+MIN(AF141+AE142-BH142,MAX(0,$CC142-BV142)),2)</f>
      </c>
      <c r="AE142" s="14">
        <f>ROUND(ROUND(AF141*100,0)*ROUND(AE$3*100000,0)/1200000,0)/100</f>
      </c>
      <c r="AF142" s="14">
        <f>ROUND(AF141+AE142-AD142,2)</f>
      </c>
      <c r="AG142" s="14">
        <f>ROUND(BI142+MIN(AI141+AH142-BI142,MAX(0,$CC142-BW142)),2)</f>
      </c>
      <c r="AH142" s="14">
        <f>ROUND(ROUND(AI141*100,0)*ROUND(AH$3*100000,0)/1200000,0)/100</f>
      </c>
      <c r="AI142" s="14">
        <f>ROUND(AI141+AH142-AG142,2)</f>
      </c>
      <c r="AJ142" s="14">
        <f>ROUND(BJ142+MIN(AL141+AK142-BJ142,MAX(0,$CC142-BX142)),2)</f>
      </c>
      <c r="AK142" s="14">
        <f>ROUND(ROUND(AL141*100,0)*ROUND(AK$3*100000,0)/1200000,0)/100</f>
      </c>
      <c r="AL142" s="14">
        <f>ROUND(AL141+AK142-AJ142,2)</f>
      </c>
      <c r="AM142" s="14">
        <f>ROUND(BK142+MIN(AO141+AN142-BK142,MAX(0,$CC142-BY142)),2)</f>
      </c>
      <c r="AN142" s="14">
        <f>ROUND(ROUND(AO141*100,0)*ROUND(AN$3*100000,0)/1200000,0)/100</f>
      </c>
      <c r="AO142" s="14">
        <f>ROUND(AO141+AN142-AM142,2)</f>
      </c>
      <c r="AP142" s="14">
        <f>ROUND(BL142+MIN(AR141+AQ142-BL142,MAX(0,$CC142-BZ142)),2)</f>
      </c>
      <c r="AQ142" s="14">
        <f>ROUND(ROUND(AR141*100,0)*ROUND(AQ$3*100000,0)/1200000,0)/100</f>
      </c>
      <c r="AR142" s="14">
        <f>ROUND(AR141+AQ142-AP142,2)</f>
      </c>
      <c r="AS142" s="14">
        <f>ROUND(BM142+MIN(AU141+AT142-BM142,MAX(0,$CC142-CA142)),2)</f>
      </c>
      <c r="AT142" s="14">
        <f>ROUND(ROUND(AU141*100,0)*ROUND(AT$3*100000,0)/1200000,0)/100</f>
      </c>
      <c r="AU142" s="14">
        <f>ROUND(AU141+AT142-AS142,2)</f>
      </c>
      <c r="AV142" s="11">
        <f>SUMIF($C$4:$AU$4,"Payment",C142:AU142)</f>
      </c>
      <c r="AW142" s="11">
        <f>SUMIF($C$4:$AU$4,"Interest",C142:AU142)</f>
      </c>
      <c r="AX142" s="11">
        <f>ROUND(SUMIF($C$4:$AU$4,"Balance",C142:AU142),2)</f>
      </c>
      <c r="AY142">
        <f>MIN(E141+D142,C$3)</f>
      </c>
      <c r="AZ142">
        <f>MIN(H141+G142,F$3)</f>
      </c>
      <c r="BA142">
        <f>MIN(K141+J142,I$3)</f>
      </c>
      <c r="BB142">
        <f>MIN(N141+M142,L$3)</f>
      </c>
      <c r="BC142">
        <f>MIN(Q141+P142,O$3)</f>
      </c>
      <c r="BD142">
        <f>MIN(T141+S142,R$3)</f>
      </c>
      <c r="BE142">
        <f>MIN(W141+V142,U$3)</f>
      </c>
      <c r="BF142">
        <f>MIN(Z141+Y142,X$3)</f>
      </c>
      <c r="BG142">
        <f>MIN(AC141+AB142,AA$3)</f>
      </c>
      <c r="BH142">
        <f>MIN(AF141+AE142,AD$3)</f>
      </c>
      <c r="BI142">
        <f>MIN(AI141+AH142,AG$3)</f>
      </c>
      <c r="BJ142">
        <f>MIN(AL141+AK142,AJ$3)</f>
      </c>
      <c r="BK142">
        <f>MIN(AO141+AN142,AM$3)</f>
      </c>
      <c r="BL142">
        <f>MIN(AR141+AQ142,AP$3)</f>
      </c>
      <c r="BM142">
        <f>MIN(AU141+AT142,AS$3)</f>
      </c>
      <c r="BN142">
        <f>E141+D142-AY142</f>
      </c>
      <c r="BO142">
        <f>BN142+H141+G142-AZ142</f>
      </c>
      <c r="BP142">
        <f>BO142+K141+J142-BA142</f>
      </c>
      <c r="BQ142">
        <f>BP142+N141+M142-BB142</f>
      </c>
      <c r="BR142">
        <f>BQ142+Q141+P142-BC142</f>
      </c>
      <c r="BS142">
        <f>BR142+T141+S142-BD142</f>
      </c>
      <c r="BT142">
        <f>BS142+W141+V142-BE142</f>
      </c>
      <c r="BU142">
        <f>BT142+Z141+Y142-BF142</f>
      </c>
      <c r="BV142">
        <f>BU142+AC141+AB142-BG142</f>
      </c>
      <c r="BW142">
        <f>BV142+AF141+AE142-BH142</f>
      </c>
      <c r="BX142">
        <f>BW142+AI141+AH142-BI142</f>
      </c>
      <c r="BY142">
        <f>BX142+AL141+AK142-BJ142</f>
      </c>
      <c r="BZ142">
        <f>BY142+AO141+AN142-BK142</f>
      </c>
      <c r="CA142">
        <f>BZ142+AR141+AQ142-BL142</f>
      </c>
      <c r="CB142">
        <f>CA142+AU141+AT142-BM142</f>
      </c>
      <c r="CC142">
        <f>MAX(0,Plan!$B$6-SUM(AY142:BM142))</f>
      </c>
    </row>
    <row r="143" spans="1:81" x14ac:dyDescent="0.25">
      <c r="A143">
        <v>138</v>
      </c>
      <c r="B143" s="22">
        <f>EDATE(Plan!$B$5,A143-1)</f>
      </c>
      <c r="C143" s="14">
        <f>ROUND(AY143+MIN(E142+D143-AY143,$CC143),2)</f>
      </c>
      <c r="D143" s="14">
        <f>ROUND(ROUND(E142*100,0)*ROUND(D$3*100000,0)/1200000,0)/100</f>
      </c>
      <c r="E143" s="14">
        <f>ROUND(E142+D143-C143,2)</f>
      </c>
      <c r="F143" s="14">
        <f>ROUND(AZ143+MIN(H142+G143-AZ143,MAX(0,$CC143-BN143)),2)</f>
      </c>
      <c r="G143" s="14">
        <f>ROUND(ROUND(H142*100,0)*ROUND(G$3*100000,0)/1200000,0)/100</f>
      </c>
      <c r="H143" s="14">
        <f>ROUND(H142+G143-F143,2)</f>
      </c>
      <c r="I143" s="14">
        <f>ROUND(BA143+MIN(K142+J143-BA143,MAX(0,$CC143-BO143)),2)</f>
      </c>
      <c r="J143" s="14">
        <f>ROUND(ROUND(K142*100,0)*ROUND(J$3*100000,0)/1200000,0)/100</f>
      </c>
      <c r="K143" s="14">
        <f>ROUND(K142+J143-I143,2)</f>
      </c>
      <c r="L143" s="14">
        <f>ROUND(BB143+MIN(N142+M143-BB143,MAX(0,$CC143-BP143)),2)</f>
      </c>
      <c r="M143" s="14">
        <f>ROUND(ROUND(N142*100,0)*ROUND(M$3*100000,0)/1200000,0)/100</f>
      </c>
      <c r="N143" s="14">
        <f>ROUND(N142+M143-L143,2)</f>
      </c>
      <c r="O143" s="14">
        <f>ROUND(BC143+MIN(Q142+P143-BC143,MAX(0,$CC143-BQ143)),2)</f>
      </c>
      <c r="P143" s="14">
        <f>ROUND(ROUND(Q142*100,0)*ROUND(P$3*100000,0)/1200000,0)/100</f>
      </c>
      <c r="Q143" s="14">
        <f>ROUND(Q142+P143-O143,2)</f>
      </c>
      <c r="R143" s="14">
        <f>ROUND(BD143+MIN(T142+S143-BD143,MAX(0,$CC143-BR143)),2)</f>
      </c>
      <c r="S143" s="14">
        <f>ROUND(ROUND(T142*100,0)*ROUND(S$3*100000,0)/1200000,0)/100</f>
      </c>
      <c r="T143" s="14">
        <f>ROUND(T142+S143-R143,2)</f>
      </c>
      <c r="U143" s="14">
        <f>ROUND(BE143+MIN(W142+V143-BE143,MAX(0,$CC143-BS143)),2)</f>
      </c>
      <c r="V143" s="14">
        <f>ROUND(ROUND(W142*100,0)*ROUND(V$3*100000,0)/1200000,0)/100</f>
      </c>
      <c r="W143" s="14">
        <f>ROUND(W142+V143-U143,2)</f>
      </c>
      <c r="X143" s="14">
        <f>ROUND(BF143+MIN(Z142+Y143-BF143,MAX(0,$CC143-BT143)),2)</f>
      </c>
      <c r="Y143" s="14">
        <f>ROUND(ROUND(Z142*100,0)*ROUND(Y$3*100000,0)/1200000,0)/100</f>
      </c>
      <c r="Z143" s="14">
        <f>ROUND(Z142+Y143-X143,2)</f>
      </c>
      <c r="AA143" s="14">
        <f>ROUND(BG143+MIN(AC142+AB143-BG143,MAX(0,$CC143-BU143)),2)</f>
      </c>
      <c r="AB143" s="14">
        <f>ROUND(ROUND(AC142*100,0)*ROUND(AB$3*100000,0)/1200000,0)/100</f>
      </c>
      <c r="AC143" s="14">
        <f>ROUND(AC142+AB143-AA143,2)</f>
      </c>
      <c r="AD143" s="14">
        <f>ROUND(BH143+MIN(AF142+AE143-BH143,MAX(0,$CC143-BV143)),2)</f>
      </c>
      <c r="AE143" s="14">
        <f>ROUND(ROUND(AF142*100,0)*ROUND(AE$3*100000,0)/1200000,0)/100</f>
      </c>
      <c r="AF143" s="14">
        <f>ROUND(AF142+AE143-AD143,2)</f>
      </c>
      <c r="AG143" s="14">
        <f>ROUND(BI143+MIN(AI142+AH143-BI143,MAX(0,$CC143-BW143)),2)</f>
      </c>
      <c r="AH143" s="14">
        <f>ROUND(ROUND(AI142*100,0)*ROUND(AH$3*100000,0)/1200000,0)/100</f>
      </c>
      <c r="AI143" s="14">
        <f>ROUND(AI142+AH143-AG143,2)</f>
      </c>
      <c r="AJ143" s="14">
        <f>ROUND(BJ143+MIN(AL142+AK143-BJ143,MAX(0,$CC143-BX143)),2)</f>
      </c>
      <c r="AK143" s="14">
        <f>ROUND(ROUND(AL142*100,0)*ROUND(AK$3*100000,0)/1200000,0)/100</f>
      </c>
      <c r="AL143" s="14">
        <f>ROUND(AL142+AK143-AJ143,2)</f>
      </c>
      <c r="AM143" s="14">
        <f>ROUND(BK143+MIN(AO142+AN143-BK143,MAX(0,$CC143-BY143)),2)</f>
      </c>
      <c r="AN143" s="14">
        <f>ROUND(ROUND(AO142*100,0)*ROUND(AN$3*100000,0)/1200000,0)/100</f>
      </c>
      <c r="AO143" s="14">
        <f>ROUND(AO142+AN143-AM143,2)</f>
      </c>
      <c r="AP143" s="14">
        <f>ROUND(BL143+MIN(AR142+AQ143-BL143,MAX(0,$CC143-BZ143)),2)</f>
      </c>
      <c r="AQ143" s="14">
        <f>ROUND(ROUND(AR142*100,0)*ROUND(AQ$3*100000,0)/1200000,0)/100</f>
      </c>
      <c r="AR143" s="14">
        <f>ROUND(AR142+AQ143-AP143,2)</f>
      </c>
      <c r="AS143" s="14">
        <f>ROUND(BM143+MIN(AU142+AT143-BM143,MAX(0,$CC143-CA143)),2)</f>
      </c>
      <c r="AT143" s="14">
        <f>ROUND(ROUND(AU142*100,0)*ROUND(AT$3*100000,0)/1200000,0)/100</f>
      </c>
      <c r="AU143" s="14">
        <f>ROUND(AU142+AT143-AS143,2)</f>
      </c>
      <c r="AV143" s="11">
        <f>SUMIF($C$4:$AU$4,"Payment",C143:AU143)</f>
      </c>
      <c r="AW143" s="11">
        <f>SUMIF($C$4:$AU$4,"Interest",C143:AU143)</f>
      </c>
      <c r="AX143" s="11">
        <f>ROUND(SUMIF($C$4:$AU$4,"Balance",C143:AU143),2)</f>
      </c>
      <c r="AY143">
        <f>MIN(E142+D143,C$3)</f>
      </c>
      <c r="AZ143">
        <f>MIN(H142+G143,F$3)</f>
      </c>
      <c r="BA143">
        <f>MIN(K142+J143,I$3)</f>
      </c>
      <c r="BB143">
        <f>MIN(N142+M143,L$3)</f>
      </c>
      <c r="BC143">
        <f>MIN(Q142+P143,O$3)</f>
      </c>
      <c r="BD143">
        <f>MIN(T142+S143,R$3)</f>
      </c>
      <c r="BE143">
        <f>MIN(W142+V143,U$3)</f>
      </c>
      <c r="BF143">
        <f>MIN(Z142+Y143,X$3)</f>
      </c>
      <c r="BG143">
        <f>MIN(AC142+AB143,AA$3)</f>
      </c>
      <c r="BH143">
        <f>MIN(AF142+AE143,AD$3)</f>
      </c>
      <c r="BI143">
        <f>MIN(AI142+AH143,AG$3)</f>
      </c>
      <c r="BJ143">
        <f>MIN(AL142+AK143,AJ$3)</f>
      </c>
      <c r="BK143">
        <f>MIN(AO142+AN143,AM$3)</f>
      </c>
      <c r="BL143">
        <f>MIN(AR142+AQ143,AP$3)</f>
      </c>
      <c r="BM143">
        <f>MIN(AU142+AT143,AS$3)</f>
      </c>
      <c r="BN143">
        <f>E142+D143-AY143</f>
      </c>
      <c r="BO143">
        <f>BN143+H142+G143-AZ143</f>
      </c>
      <c r="BP143">
        <f>BO143+K142+J143-BA143</f>
      </c>
      <c r="BQ143">
        <f>BP143+N142+M143-BB143</f>
      </c>
      <c r="BR143">
        <f>BQ143+Q142+P143-BC143</f>
      </c>
      <c r="BS143">
        <f>BR143+T142+S143-BD143</f>
      </c>
      <c r="BT143">
        <f>BS143+W142+V143-BE143</f>
      </c>
      <c r="BU143">
        <f>BT143+Z142+Y143-BF143</f>
      </c>
      <c r="BV143">
        <f>BU143+AC142+AB143-BG143</f>
      </c>
      <c r="BW143">
        <f>BV143+AF142+AE143-BH143</f>
      </c>
      <c r="BX143">
        <f>BW143+AI142+AH143-BI143</f>
      </c>
      <c r="BY143">
        <f>BX143+AL142+AK143-BJ143</f>
      </c>
      <c r="BZ143">
        <f>BY143+AO142+AN143-BK143</f>
      </c>
      <c r="CA143">
        <f>BZ143+AR142+AQ143-BL143</f>
      </c>
      <c r="CB143">
        <f>CA143+AU142+AT143-BM143</f>
      </c>
      <c r="CC143">
        <f>MAX(0,Plan!$B$6-SUM(AY143:BM143))</f>
      </c>
    </row>
    <row r="144" spans="1:81" x14ac:dyDescent="0.25">
      <c r="A144">
        <v>139</v>
      </c>
      <c r="B144" s="22">
        <f>EDATE(Plan!$B$5,A144-1)</f>
      </c>
      <c r="C144" s="14">
        <f>ROUND(AY144+MIN(E143+D144-AY144,$CC144),2)</f>
      </c>
      <c r="D144" s="14">
        <f>ROUND(ROUND(E143*100,0)*ROUND(D$3*100000,0)/1200000,0)/100</f>
      </c>
      <c r="E144" s="14">
        <f>ROUND(E143+D144-C144,2)</f>
      </c>
      <c r="F144" s="14">
        <f>ROUND(AZ144+MIN(H143+G144-AZ144,MAX(0,$CC144-BN144)),2)</f>
      </c>
      <c r="G144" s="14">
        <f>ROUND(ROUND(H143*100,0)*ROUND(G$3*100000,0)/1200000,0)/100</f>
      </c>
      <c r="H144" s="14">
        <f>ROUND(H143+G144-F144,2)</f>
      </c>
      <c r="I144" s="14">
        <f>ROUND(BA144+MIN(K143+J144-BA144,MAX(0,$CC144-BO144)),2)</f>
      </c>
      <c r="J144" s="14">
        <f>ROUND(ROUND(K143*100,0)*ROUND(J$3*100000,0)/1200000,0)/100</f>
      </c>
      <c r="K144" s="14">
        <f>ROUND(K143+J144-I144,2)</f>
      </c>
      <c r="L144" s="14">
        <f>ROUND(BB144+MIN(N143+M144-BB144,MAX(0,$CC144-BP144)),2)</f>
      </c>
      <c r="M144" s="14">
        <f>ROUND(ROUND(N143*100,0)*ROUND(M$3*100000,0)/1200000,0)/100</f>
      </c>
      <c r="N144" s="14">
        <f>ROUND(N143+M144-L144,2)</f>
      </c>
      <c r="O144" s="14">
        <f>ROUND(BC144+MIN(Q143+P144-BC144,MAX(0,$CC144-BQ144)),2)</f>
      </c>
      <c r="P144" s="14">
        <f>ROUND(ROUND(Q143*100,0)*ROUND(P$3*100000,0)/1200000,0)/100</f>
      </c>
      <c r="Q144" s="14">
        <f>ROUND(Q143+P144-O144,2)</f>
      </c>
      <c r="R144" s="14">
        <f>ROUND(BD144+MIN(T143+S144-BD144,MAX(0,$CC144-BR144)),2)</f>
      </c>
      <c r="S144" s="14">
        <f>ROUND(ROUND(T143*100,0)*ROUND(S$3*100000,0)/1200000,0)/100</f>
      </c>
      <c r="T144" s="14">
        <f>ROUND(T143+S144-R144,2)</f>
      </c>
      <c r="U144" s="14">
        <f>ROUND(BE144+MIN(W143+V144-BE144,MAX(0,$CC144-BS144)),2)</f>
      </c>
      <c r="V144" s="14">
        <f>ROUND(ROUND(W143*100,0)*ROUND(V$3*100000,0)/1200000,0)/100</f>
      </c>
      <c r="W144" s="14">
        <f>ROUND(W143+V144-U144,2)</f>
      </c>
      <c r="X144" s="14">
        <f>ROUND(BF144+MIN(Z143+Y144-BF144,MAX(0,$CC144-BT144)),2)</f>
      </c>
      <c r="Y144" s="14">
        <f>ROUND(ROUND(Z143*100,0)*ROUND(Y$3*100000,0)/1200000,0)/100</f>
      </c>
      <c r="Z144" s="14">
        <f>ROUND(Z143+Y144-X144,2)</f>
      </c>
      <c r="AA144" s="14">
        <f>ROUND(BG144+MIN(AC143+AB144-BG144,MAX(0,$CC144-BU144)),2)</f>
      </c>
      <c r="AB144" s="14">
        <f>ROUND(ROUND(AC143*100,0)*ROUND(AB$3*100000,0)/1200000,0)/100</f>
      </c>
      <c r="AC144" s="14">
        <f>ROUND(AC143+AB144-AA144,2)</f>
      </c>
      <c r="AD144" s="14">
        <f>ROUND(BH144+MIN(AF143+AE144-BH144,MAX(0,$CC144-BV144)),2)</f>
      </c>
      <c r="AE144" s="14">
        <f>ROUND(ROUND(AF143*100,0)*ROUND(AE$3*100000,0)/1200000,0)/100</f>
      </c>
      <c r="AF144" s="14">
        <f>ROUND(AF143+AE144-AD144,2)</f>
      </c>
      <c r="AG144" s="14">
        <f>ROUND(BI144+MIN(AI143+AH144-BI144,MAX(0,$CC144-BW144)),2)</f>
      </c>
      <c r="AH144" s="14">
        <f>ROUND(ROUND(AI143*100,0)*ROUND(AH$3*100000,0)/1200000,0)/100</f>
      </c>
      <c r="AI144" s="14">
        <f>ROUND(AI143+AH144-AG144,2)</f>
      </c>
      <c r="AJ144" s="14">
        <f>ROUND(BJ144+MIN(AL143+AK144-BJ144,MAX(0,$CC144-BX144)),2)</f>
      </c>
      <c r="AK144" s="14">
        <f>ROUND(ROUND(AL143*100,0)*ROUND(AK$3*100000,0)/1200000,0)/100</f>
      </c>
      <c r="AL144" s="14">
        <f>ROUND(AL143+AK144-AJ144,2)</f>
      </c>
      <c r="AM144" s="14">
        <f>ROUND(BK144+MIN(AO143+AN144-BK144,MAX(0,$CC144-BY144)),2)</f>
      </c>
      <c r="AN144" s="14">
        <f>ROUND(ROUND(AO143*100,0)*ROUND(AN$3*100000,0)/1200000,0)/100</f>
      </c>
      <c r="AO144" s="14">
        <f>ROUND(AO143+AN144-AM144,2)</f>
      </c>
      <c r="AP144" s="14">
        <f>ROUND(BL144+MIN(AR143+AQ144-BL144,MAX(0,$CC144-BZ144)),2)</f>
      </c>
      <c r="AQ144" s="14">
        <f>ROUND(ROUND(AR143*100,0)*ROUND(AQ$3*100000,0)/1200000,0)/100</f>
      </c>
      <c r="AR144" s="14">
        <f>ROUND(AR143+AQ144-AP144,2)</f>
      </c>
      <c r="AS144" s="14">
        <f>ROUND(BM144+MIN(AU143+AT144-BM144,MAX(0,$CC144-CA144)),2)</f>
      </c>
      <c r="AT144" s="14">
        <f>ROUND(ROUND(AU143*100,0)*ROUND(AT$3*100000,0)/1200000,0)/100</f>
      </c>
      <c r="AU144" s="14">
        <f>ROUND(AU143+AT144-AS144,2)</f>
      </c>
      <c r="AV144" s="11">
        <f>SUMIF($C$4:$AU$4,"Payment",C144:AU144)</f>
      </c>
      <c r="AW144" s="11">
        <f>SUMIF($C$4:$AU$4,"Interest",C144:AU144)</f>
      </c>
      <c r="AX144" s="11">
        <f>ROUND(SUMIF($C$4:$AU$4,"Balance",C144:AU144),2)</f>
      </c>
      <c r="AY144">
        <f>MIN(E143+D144,C$3)</f>
      </c>
      <c r="AZ144">
        <f>MIN(H143+G144,F$3)</f>
      </c>
      <c r="BA144">
        <f>MIN(K143+J144,I$3)</f>
      </c>
      <c r="BB144">
        <f>MIN(N143+M144,L$3)</f>
      </c>
      <c r="BC144">
        <f>MIN(Q143+P144,O$3)</f>
      </c>
      <c r="BD144">
        <f>MIN(T143+S144,R$3)</f>
      </c>
      <c r="BE144">
        <f>MIN(W143+V144,U$3)</f>
      </c>
      <c r="BF144">
        <f>MIN(Z143+Y144,X$3)</f>
      </c>
      <c r="BG144">
        <f>MIN(AC143+AB144,AA$3)</f>
      </c>
      <c r="BH144">
        <f>MIN(AF143+AE144,AD$3)</f>
      </c>
      <c r="BI144">
        <f>MIN(AI143+AH144,AG$3)</f>
      </c>
      <c r="BJ144">
        <f>MIN(AL143+AK144,AJ$3)</f>
      </c>
      <c r="BK144">
        <f>MIN(AO143+AN144,AM$3)</f>
      </c>
      <c r="BL144">
        <f>MIN(AR143+AQ144,AP$3)</f>
      </c>
      <c r="BM144">
        <f>MIN(AU143+AT144,AS$3)</f>
      </c>
      <c r="BN144">
        <f>E143+D144-AY144</f>
      </c>
      <c r="BO144">
        <f>BN144+H143+G144-AZ144</f>
      </c>
      <c r="BP144">
        <f>BO144+K143+J144-BA144</f>
      </c>
      <c r="BQ144">
        <f>BP144+N143+M144-BB144</f>
      </c>
      <c r="BR144">
        <f>BQ144+Q143+P144-BC144</f>
      </c>
      <c r="BS144">
        <f>BR144+T143+S144-BD144</f>
      </c>
      <c r="BT144">
        <f>BS144+W143+V144-BE144</f>
      </c>
      <c r="BU144">
        <f>BT144+Z143+Y144-BF144</f>
      </c>
      <c r="BV144">
        <f>BU144+AC143+AB144-BG144</f>
      </c>
      <c r="BW144">
        <f>BV144+AF143+AE144-BH144</f>
      </c>
      <c r="BX144">
        <f>BW144+AI143+AH144-BI144</f>
      </c>
      <c r="BY144">
        <f>BX144+AL143+AK144-BJ144</f>
      </c>
      <c r="BZ144">
        <f>BY144+AO143+AN144-BK144</f>
      </c>
      <c r="CA144">
        <f>BZ144+AR143+AQ144-BL144</f>
      </c>
      <c r="CB144">
        <f>CA144+AU143+AT144-BM144</f>
      </c>
      <c r="CC144">
        <f>MAX(0,Plan!$B$6-SUM(AY144:BM144))</f>
      </c>
    </row>
    <row r="145" spans="1:81" x14ac:dyDescent="0.25">
      <c r="A145">
        <v>140</v>
      </c>
      <c r="B145" s="22">
        <f>EDATE(Plan!$B$5,A145-1)</f>
      </c>
      <c r="C145" s="14">
        <f>ROUND(AY145+MIN(E144+D145-AY145,$CC145),2)</f>
      </c>
      <c r="D145" s="14">
        <f>ROUND(ROUND(E144*100,0)*ROUND(D$3*100000,0)/1200000,0)/100</f>
      </c>
      <c r="E145" s="14">
        <f>ROUND(E144+D145-C145,2)</f>
      </c>
      <c r="F145" s="14">
        <f>ROUND(AZ145+MIN(H144+G145-AZ145,MAX(0,$CC145-BN145)),2)</f>
      </c>
      <c r="G145" s="14">
        <f>ROUND(ROUND(H144*100,0)*ROUND(G$3*100000,0)/1200000,0)/100</f>
      </c>
      <c r="H145" s="14">
        <f>ROUND(H144+G145-F145,2)</f>
      </c>
      <c r="I145" s="14">
        <f>ROUND(BA145+MIN(K144+J145-BA145,MAX(0,$CC145-BO145)),2)</f>
      </c>
      <c r="J145" s="14">
        <f>ROUND(ROUND(K144*100,0)*ROUND(J$3*100000,0)/1200000,0)/100</f>
      </c>
      <c r="K145" s="14">
        <f>ROUND(K144+J145-I145,2)</f>
      </c>
      <c r="L145" s="14">
        <f>ROUND(BB145+MIN(N144+M145-BB145,MAX(0,$CC145-BP145)),2)</f>
      </c>
      <c r="M145" s="14">
        <f>ROUND(ROUND(N144*100,0)*ROUND(M$3*100000,0)/1200000,0)/100</f>
      </c>
      <c r="N145" s="14">
        <f>ROUND(N144+M145-L145,2)</f>
      </c>
      <c r="O145" s="14">
        <f>ROUND(BC145+MIN(Q144+P145-BC145,MAX(0,$CC145-BQ145)),2)</f>
      </c>
      <c r="P145" s="14">
        <f>ROUND(ROUND(Q144*100,0)*ROUND(P$3*100000,0)/1200000,0)/100</f>
      </c>
      <c r="Q145" s="14">
        <f>ROUND(Q144+P145-O145,2)</f>
      </c>
      <c r="R145" s="14">
        <f>ROUND(BD145+MIN(T144+S145-BD145,MAX(0,$CC145-BR145)),2)</f>
      </c>
      <c r="S145" s="14">
        <f>ROUND(ROUND(T144*100,0)*ROUND(S$3*100000,0)/1200000,0)/100</f>
      </c>
      <c r="T145" s="14">
        <f>ROUND(T144+S145-R145,2)</f>
      </c>
      <c r="U145" s="14">
        <f>ROUND(BE145+MIN(W144+V145-BE145,MAX(0,$CC145-BS145)),2)</f>
      </c>
      <c r="V145" s="14">
        <f>ROUND(ROUND(W144*100,0)*ROUND(V$3*100000,0)/1200000,0)/100</f>
      </c>
      <c r="W145" s="14">
        <f>ROUND(W144+V145-U145,2)</f>
      </c>
      <c r="X145" s="14">
        <f>ROUND(BF145+MIN(Z144+Y145-BF145,MAX(0,$CC145-BT145)),2)</f>
      </c>
      <c r="Y145" s="14">
        <f>ROUND(ROUND(Z144*100,0)*ROUND(Y$3*100000,0)/1200000,0)/100</f>
      </c>
      <c r="Z145" s="14">
        <f>ROUND(Z144+Y145-X145,2)</f>
      </c>
      <c r="AA145" s="14">
        <f>ROUND(BG145+MIN(AC144+AB145-BG145,MAX(0,$CC145-BU145)),2)</f>
      </c>
      <c r="AB145" s="14">
        <f>ROUND(ROUND(AC144*100,0)*ROUND(AB$3*100000,0)/1200000,0)/100</f>
      </c>
      <c r="AC145" s="14">
        <f>ROUND(AC144+AB145-AA145,2)</f>
      </c>
      <c r="AD145" s="14">
        <f>ROUND(BH145+MIN(AF144+AE145-BH145,MAX(0,$CC145-BV145)),2)</f>
      </c>
      <c r="AE145" s="14">
        <f>ROUND(ROUND(AF144*100,0)*ROUND(AE$3*100000,0)/1200000,0)/100</f>
      </c>
      <c r="AF145" s="14">
        <f>ROUND(AF144+AE145-AD145,2)</f>
      </c>
      <c r="AG145" s="14">
        <f>ROUND(BI145+MIN(AI144+AH145-BI145,MAX(0,$CC145-BW145)),2)</f>
      </c>
      <c r="AH145" s="14">
        <f>ROUND(ROUND(AI144*100,0)*ROUND(AH$3*100000,0)/1200000,0)/100</f>
      </c>
      <c r="AI145" s="14">
        <f>ROUND(AI144+AH145-AG145,2)</f>
      </c>
      <c r="AJ145" s="14">
        <f>ROUND(BJ145+MIN(AL144+AK145-BJ145,MAX(0,$CC145-BX145)),2)</f>
      </c>
      <c r="AK145" s="14">
        <f>ROUND(ROUND(AL144*100,0)*ROUND(AK$3*100000,0)/1200000,0)/100</f>
      </c>
      <c r="AL145" s="14">
        <f>ROUND(AL144+AK145-AJ145,2)</f>
      </c>
      <c r="AM145" s="14">
        <f>ROUND(BK145+MIN(AO144+AN145-BK145,MAX(0,$CC145-BY145)),2)</f>
      </c>
      <c r="AN145" s="14">
        <f>ROUND(ROUND(AO144*100,0)*ROUND(AN$3*100000,0)/1200000,0)/100</f>
      </c>
      <c r="AO145" s="14">
        <f>ROUND(AO144+AN145-AM145,2)</f>
      </c>
      <c r="AP145" s="14">
        <f>ROUND(BL145+MIN(AR144+AQ145-BL145,MAX(0,$CC145-BZ145)),2)</f>
      </c>
      <c r="AQ145" s="14">
        <f>ROUND(ROUND(AR144*100,0)*ROUND(AQ$3*100000,0)/1200000,0)/100</f>
      </c>
      <c r="AR145" s="14">
        <f>ROUND(AR144+AQ145-AP145,2)</f>
      </c>
      <c r="AS145" s="14">
        <f>ROUND(BM145+MIN(AU144+AT145-BM145,MAX(0,$CC145-CA145)),2)</f>
      </c>
      <c r="AT145" s="14">
        <f>ROUND(ROUND(AU144*100,0)*ROUND(AT$3*100000,0)/1200000,0)/100</f>
      </c>
      <c r="AU145" s="14">
        <f>ROUND(AU144+AT145-AS145,2)</f>
      </c>
      <c r="AV145" s="11">
        <f>SUMIF($C$4:$AU$4,"Payment",C145:AU145)</f>
      </c>
      <c r="AW145" s="11">
        <f>SUMIF($C$4:$AU$4,"Interest",C145:AU145)</f>
      </c>
      <c r="AX145" s="11">
        <f>ROUND(SUMIF($C$4:$AU$4,"Balance",C145:AU145),2)</f>
      </c>
      <c r="AY145">
        <f>MIN(E144+D145,C$3)</f>
      </c>
      <c r="AZ145">
        <f>MIN(H144+G145,F$3)</f>
      </c>
      <c r="BA145">
        <f>MIN(K144+J145,I$3)</f>
      </c>
      <c r="BB145">
        <f>MIN(N144+M145,L$3)</f>
      </c>
      <c r="BC145">
        <f>MIN(Q144+P145,O$3)</f>
      </c>
      <c r="BD145">
        <f>MIN(T144+S145,R$3)</f>
      </c>
      <c r="BE145">
        <f>MIN(W144+V145,U$3)</f>
      </c>
      <c r="BF145">
        <f>MIN(Z144+Y145,X$3)</f>
      </c>
      <c r="BG145">
        <f>MIN(AC144+AB145,AA$3)</f>
      </c>
      <c r="BH145">
        <f>MIN(AF144+AE145,AD$3)</f>
      </c>
      <c r="BI145">
        <f>MIN(AI144+AH145,AG$3)</f>
      </c>
      <c r="BJ145">
        <f>MIN(AL144+AK145,AJ$3)</f>
      </c>
      <c r="BK145">
        <f>MIN(AO144+AN145,AM$3)</f>
      </c>
      <c r="BL145">
        <f>MIN(AR144+AQ145,AP$3)</f>
      </c>
      <c r="BM145">
        <f>MIN(AU144+AT145,AS$3)</f>
      </c>
      <c r="BN145">
        <f>E144+D145-AY145</f>
      </c>
      <c r="BO145">
        <f>BN145+H144+G145-AZ145</f>
      </c>
      <c r="BP145">
        <f>BO145+K144+J145-BA145</f>
      </c>
      <c r="BQ145">
        <f>BP145+N144+M145-BB145</f>
      </c>
      <c r="BR145">
        <f>BQ145+Q144+P145-BC145</f>
      </c>
      <c r="BS145">
        <f>BR145+T144+S145-BD145</f>
      </c>
      <c r="BT145">
        <f>BS145+W144+V145-BE145</f>
      </c>
      <c r="BU145">
        <f>BT145+Z144+Y145-BF145</f>
      </c>
      <c r="BV145">
        <f>BU145+AC144+AB145-BG145</f>
      </c>
      <c r="BW145">
        <f>BV145+AF144+AE145-BH145</f>
      </c>
      <c r="BX145">
        <f>BW145+AI144+AH145-BI145</f>
      </c>
      <c r="BY145">
        <f>BX145+AL144+AK145-BJ145</f>
      </c>
      <c r="BZ145">
        <f>BY145+AO144+AN145-BK145</f>
      </c>
      <c r="CA145">
        <f>BZ145+AR144+AQ145-BL145</f>
      </c>
      <c r="CB145">
        <f>CA145+AU144+AT145-BM145</f>
      </c>
      <c r="CC145">
        <f>MAX(0,Plan!$B$6-SUM(AY145:BM145))</f>
      </c>
    </row>
    <row r="146" spans="1:81" x14ac:dyDescent="0.25">
      <c r="A146">
        <v>141</v>
      </c>
      <c r="B146" s="22">
        <f>EDATE(Plan!$B$5,A146-1)</f>
      </c>
      <c r="C146" s="14">
        <f>ROUND(AY146+MIN(E145+D146-AY146,$CC146),2)</f>
      </c>
      <c r="D146" s="14">
        <f>ROUND(ROUND(E145*100,0)*ROUND(D$3*100000,0)/1200000,0)/100</f>
      </c>
      <c r="E146" s="14">
        <f>ROUND(E145+D146-C146,2)</f>
      </c>
      <c r="F146" s="14">
        <f>ROUND(AZ146+MIN(H145+G146-AZ146,MAX(0,$CC146-BN146)),2)</f>
      </c>
      <c r="G146" s="14">
        <f>ROUND(ROUND(H145*100,0)*ROUND(G$3*100000,0)/1200000,0)/100</f>
      </c>
      <c r="H146" s="14">
        <f>ROUND(H145+G146-F146,2)</f>
      </c>
      <c r="I146" s="14">
        <f>ROUND(BA146+MIN(K145+J146-BA146,MAX(0,$CC146-BO146)),2)</f>
      </c>
      <c r="J146" s="14">
        <f>ROUND(ROUND(K145*100,0)*ROUND(J$3*100000,0)/1200000,0)/100</f>
      </c>
      <c r="K146" s="14">
        <f>ROUND(K145+J146-I146,2)</f>
      </c>
      <c r="L146" s="14">
        <f>ROUND(BB146+MIN(N145+M146-BB146,MAX(0,$CC146-BP146)),2)</f>
      </c>
      <c r="M146" s="14">
        <f>ROUND(ROUND(N145*100,0)*ROUND(M$3*100000,0)/1200000,0)/100</f>
      </c>
      <c r="N146" s="14">
        <f>ROUND(N145+M146-L146,2)</f>
      </c>
      <c r="O146" s="14">
        <f>ROUND(BC146+MIN(Q145+P146-BC146,MAX(0,$CC146-BQ146)),2)</f>
      </c>
      <c r="P146" s="14">
        <f>ROUND(ROUND(Q145*100,0)*ROUND(P$3*100000,0)/1200000,0)/100</f>
      </c>
      <c r="Q146" s="14">
        <f>ROUND(Q145+P146-O146,2)</f>
      </c>
      <c r="R146" s="14">
        <f>ROUND(BD146+MIN(T145+S146-BD146,MAX(0,$CC146-BR146)),2)</f>
      </c>
      <c r="S146" s="14">
        <f>ROUND(ROUND(T145*100,0)*ROUND(S$3*100000,0)/1200000,0)/100</f>
      </c>
      <c r="T146" s="14">
        <f>ROUND(T145+S146-R146,2)</f>
      </c>
      <c r="U146" s="14">
        <f>ROUND(BE146+MIN(W145+V146-BE146,MAX(0,$CC146-BS146)),2)</f>
      </c>
      <c r="V146" s="14">
        <f>ROUND(ROUND(W145*100,0)*ROUND(V$3*100000,0)/1200000,0)/100</f>
      </c>
      <c r="W146" s="14">
        <f>ROUND(W145+V146-U146,2)</f>
      </c>
      <c r="X146" s="14">
        <f>ROUND(BF146+MIN(Z145+Y146-BF146,MAX(0,$CC146-BT146)),2)</f>
      </c>
      <c r="Y146" s="14">
        <f>ROUND(ROUND(Z145*100,0)*ROUND(Y$3*100000,0)/1200000,0)/100</f>
      </c>
      <c r="Z146" s="14">
        <f>ROUND(Z145+Y146-X146,2)</f>
      </c>
      <c r="AA146" s="14">
        <f>ROUND(BG146+MIN(AC145+AB146-BG146,MAX(0,$CC146-BU146)),2)</f>
      </c>
      <c r="AB146" s="14">
        <f>ROUND(ROUND(AC145*100,0)*ROUND(AB$3*100000,0)/1200000,0)/100</f>
      </c>
      <c r="AC146" s="14">
        <f>ROUND(AC145+AB146-AA146,2)</f>
      </c>
      <c r="AD146" s="14">
        <f>ROUND(BH146+MIN(AF145+AE146-BH146,MAX(0,$CC146-BV146)),2)</f>
      </c>
      <c r="AE146" s="14">
        <f>ROUND(ROUND(AF145*100,0)*ROUND(AE$3*100000,0)/1200000,0)/100</f>
      </c>
      <c r="AF146" s="14">
        <f>ROUND(AF145+AE146-AD146,2)</f>
      </c>
      <c r="AG146" s="14">
        <f>ROUND(BI146+MIN(AI145+AH146-BI146,MAX(0,$CC146-BW146)),2)</f>
      </c>
      <c r="AH146" s="14">
        <f>ROUND(ROUND(AI145*100,0)*ROUND(AH$3*100000,0)/1200000,0)/100</f>
      </c>
      <c r="AI146" s="14">
        <f>ROUND(AI145+AH146-AG146,2)</f>
      </c>
      <c r="AJ146" s="14">
        <f>ROUND(BJ146+MIN(AL145+AK146-BJ146,MAX(0,$CC146-BX146)),2)</f>
      </c>
      <c r="AK146" s="14">
        <f>ROUND(ROUND(AL145*100,0)*ROUND(AK$3*100000,0)/1200000,0)/100</f>
      </c>
      <c r="AL146" s="14">
        <f>ROUND(AL145+AK146-AJ146,2)</f>
      </c>
      <c r="AM146" s="14">
        <f>ROUND(BK146+MIN(AO145+AN146-BK146,MAX(0,$CC146-BY146)),2)</f>
      </c>
      <c r="AN146" s="14">
        <f>ROUND(ROUND(AO145*100,0)*ROUND(AN$3*100000,0)/1200000,0)/100</f>
      </c>
      <c r="AO146" s="14">
        <f>ROUND(AO145+AN146-AM146,2)</f>
      </c>
      <c r="AP146" s="14">
        <f>ROUND(BL146+MIN(AR145+AQ146-BL146,MAX(0,$CC146-BZ146)),2)</f>
      </c>
      <c r="AQ146" s="14">
        <f>ROUND(ROUND(AR145*100,0)*ROUND(AQ$3*100000,0)/1200000,0)/100</f>
      </c>
      <c r="AR146" s="14">
        <f>ROUND(AR145+AQ146-AP146,2)</f>
      </c>
      <c r="AS146" s="14">
        <f>ROUND(BM146+MIN(AU145+AT146-BM146,MAX(0,$CC146-CA146)),2)</f>
      </c>
      <c r="AT146" s="14">
        <f>ROUND(ROUND(AU145*100,0)*ROUND(AT$3*100000,0)/1200000,0)/100</f>
      </c>
      <c r="AU146" s="14">
        <f>ROUND(AU145+AT146-AS146,2)</f>
      </c>
      <c r="AV146" s="11">
        <f>SUMIF($C$4:$AU$4,"Payment",C146:AU146)</f>
      </c>
      <c r="AW146" s="11">
        <f>SUMIF($C$4:$AU$4,"Interest",C146:AU146)</f>
      </c>
      <c r="AX146" s="11">
        <f>ROUND(SUMIF($C$4:$AU$4,"Balance",C146:AU146),2)</f>
      </c>
      <c r="AY146">
        <f>MIN(E145+D146,C$3)</f>
      </c>
      <c r="AZ146">
        <f>MIN(H145+G146,F$3)</f>
      </c>
      <c r="BA146">
        <f>MIN(K145+J146,I$3)</f>
      </c>
      <c r="BB146">
        <f>MIN(N145+M146,L$3)</f>
      </c>
      <c r="BC146">
        <f>MIN(Q145+P146,O$3)</f>
      </c>
      <c r="BD146">
        <f>MIN(T145+S146,R$3)</f>
      </c>
      <c r="BE146">
        <f>MIN(W145+V146,U$3)</f>
      </c>
      <c r="BF146">
        <f>MIN(Z145+Y146,X$3)</f>
      </c>
      <c r="BG146">
        <f>MIN(AC145+AB146,AA$3)</f>
      </c>
      <c r="BH146">
        <f>MIN(AF145+AE146,AD$3)</f>
      </c>
      <c r="BI146">
        <f>MIN(AI145+AH146,AG$3)</f>
      </c>
      <c r="BJ146">
        <f>MIN(AL145+AK146,AJ$3)</f>
      </c>
      <c r="BK146">
        <f>MIN(AO145+AN146,AM$3)</f>
      </c>
      <c r="BL146">
        <f>MIN(AR145+AQ146,AP$3)</f>
      </c>
      <c r="BM146">
        <f>MIN(AU145+AT146,AS$3)</f>
      </c>
      <c r="BN146">
        <f>E145+D146-AY146</f>
      </c>
      <c r="BO146">
        <f>BN146+H145+G146-AZ146</f>
      </c>
      <c r="BP146">
        <f>BO146+K145+J146-BA146</f>
      </c>
      <c r="BQ146">
        <f>BP146+N145+M146-BB146</f>
      </c>
      <c r="BR146">
        <f>BQ146+Q145+P146-BC146</f>
      </c>
      <c r="BS146">
        <f>BR146+T145+S146-BD146</f>
      </c>
      <c r="BT146">
        <f>BS146+W145+V146-BE146</f>
      </c>
      <c r="BU146">
        <f>BT146+Z145+Y146-BF146</f>
      </c>
      <c r="BV146">
        <f>BU146+AC145+AB146-BG146</f>
      </c>
      <c r="BW146">
        <f>BV146+AF145+AE146-BH146</f>
      </c>
      <c r="BX146">
        <f>BW146+AI145+AH146-BI146</f>
      </c>
      <c r="BY146">
        <f>BX146+AL145+AK146-BJ146</f>
      </c>
      <c r="BZ146">
        <f>BY146+AO145+AN146-BK146</f>
      </c>
      <c r="CA146">
        <f>BZ146+AR145+AQ146-BL146</f>
      </c>
      <c r="CB146">
        <f>CA146+AU145+AT146-BM146</f>
      </c>
      <c r="CC146">
        <f>MAX(0,Plan!$B$6-SUM(AY146:BM146))</f>
      </c>
    </row>
    <row r="147" spans="1:81" x14ac:dyDescent="0.25">
      <c r="A147">
        <v>142</v>
      </c>
      <c r="B147" s="22">
        <f>EDATE(Plan!$B$5,A147-1)</f>
      </c>
      <c r="C147" s="14">
        <f>ROUND(AY147+MIN(E146+D147-AY147,$CC147),2)</f>
      </c>
      <c r="D147" s="14">
        <f>ROUND(ROUND(E146*100,0)*ROUND(D$3*100000,0)/1200000,0)/100</f>
      </c>
      <c r="E147" s="14">
        <f>ROUND(E146+D147-C147,2)</f>
      </c>
      <c r="F147" s="14">
        <f>ROUND(AZ147+MIN(H146+G147-AZ147,MAX(0,$CC147-BN147)),2)</f>
      </c>
      <c r="G147" s="14">
        <f>ROUND(ROUND(H146*100,0)*ROUND(G$3*100000,0)/1200000,0)/100</f>
      </c>
      <c r="H147" s="14">
        <f>ROUND(H146+G147-F147,2)</f>
      </c>
      <c r="I147" s="14">
        <f>ROUND(BA147+MIN(K146+J147-BA147,MAX(0,$CC147-BO147)),2)</f>
      </c>
      <c r="J147" s="14">
        <f>ROUND(ROUND(K146*100,0)*ROUND(J$3*100000,0)/1200000,0)/100</f>
      </c>
      <c r="K147" s="14">
        <f>ROUND(K146+J147-I147,2)</f>
      </c>
      <c r="L147" s="14">
        <f>ROUND(BB147+MIN(N146+M147-BB147,MAX(0,$CC147-BP147)),2)</f>
      </c>
      <c r="M147" s="14">
        <f>ROUND(ROUND(N146*100,0)*ROUND(M$3*100000,0)/1200000,0)/100</f>
      </c>
      <c r="N147" s="14">
        <f>ROUND(N146+M147-L147,2)</f>
      </c>
      <c r="O147" s="14">
        <f>ROUND(BC147+MIN(Q146+P147-BC147,MAX(0,$CC147-BQ147)),2)</f>
      </c>
      <c r="P147" s="14">
        <f>ROUND(ROUND(Q146*100,0)*ROUND(P$3*100000,0)/1200000,0)/100</f>
      </c>
      <c r="Q147" s="14">
        <f>ROUND(Q146+P147-O147,2)</f>
      </c>
      <c r="R147" s="14">
        <f>ROUND(BD147+MIN(T146+S147-BD147,MAX(0,$CC147-BR147)),2)</f>
      </c>
      <c r="S147" s="14">
        <f>ROUND(ROUND(T146*100,0)*ROUND(S$3*100000,0)/1200000,0)/100</f>
      </c>
      <c r="T147" s="14">
        <f>ROUND(T146+S147-R147,2)</f>
      </c>
      <c r="U147" s="14">
        <f>ROUND(BE147+MIN(W146+V147-BE147,MAX(0,$CC147-BS147)),2)</f>
      </c>
      <c r="V147" s="14">
        <f>ROUND(ROUND(W146*100,0)*ROUND(V$3*100000,0)/1200000,0)/100</f>
      </c>
      <c r="W147" s="14">
        <f>ROUND(W146+V147-U147,2)</f>
      </c>
      <c r="X147" s="14">
        <f>ROUND(BF147+MIN(Z146+Y147-BF147,MAX(0,$CC147-BT147)),2)</f>
      </c>
      <c r="Y147" s="14">
        <f>ROUND(ROUND(Z146*100,0)*ROUND(Y$3*100000,0)/1200000,0)/100</f>
      </c>
      <c r="Z147" s="14">
        <f>ROUND(Z146+Y147-X147,2)</f>
      </c>
      <c r="AA147" s="14">
        <f>ROUND(BG147+MIN(AC146+AB147-BG147,MAX(0,$CC147-BU147)),2)</f>
      </c>
      <c r="AB147" s="14">
        <f>ROUND(ROUND(AC146*100,0)*ROUND(AB$3*100000,0)/1200000,0)/100</f>
      </c>
      <c r="AC147" s="14">
        <f>ROUND(AC146+AB147-AA147,2)</f>
      </c>
      <c r="AD147" s="14">
        <f>ROUND(BH147+MIN(AF146+AE147-BH147,MAX(0,$CC147-BV147)),2)</f>
      </c>
      <c r="AE147" s="14">
        <f>ROUND(ROUND(AF146*100,0)*ROUND(AE$3*100000,0)/1200000,0)/100</f>
      </c>
      <c r="AF147" s="14">
        <f>ROUND(AF146+AE147-AD147,2)</f>
      </c>
      <c r="AG147" s="14">
        <f>ROUND(BI147+MIN(AI146+AH147-BI147,MAX(0,$CC147-BW147)),2)</f>
      </c>
      <c r="AH147" s="14">
        <f>ROUND(ROUND(AI146*100,0)*ROUND(AH$3*100000,0)/1200000,0)/100</f>
      </c>
      <c r="AI147" s="14">
        <f>ROUND(AI146+AH147-AG147,2)</f>
      </c>
      <c r="AJ147" s="14">
        <f>ROUND(BJ147+MIN(AL146+AK147-BJ147,MAX(0,$CC147-BX147)),2)</f>
      </c>
      <c r="AK147" s="14">
        <f>ROUND(ROUND(AL146*100,0)*ROUND(AK$3*100000,0)/1200000,0)/100</f>
      </c>
      <c r="AL147" s="14">
        <f>ROUND(AL146+AK147-AJ147,2)</f>
      </c>
      <c r="AM147" s="14">
        <f>ROUND(BK147+MIN(AO146+AN147-BK147,MAX(0,$CC147-BY147)),2)</f>
      </c>
      <c r="AN147" s="14">
        <f>ROUND(ROUND(AO146*100,0)*ROUND(AN$3*100000,0)/1200000,0)/100</f>
      </c>
      <c r="AO147" s="14">
        <f>ROUND(AO146+AN147-AM147,2)</f>
      </c>
      <c r="AP147" s="14">
        <f>ROUND(BL147+MIN(AR146+AQ147-BL147,MAX(0,$CC147-BZ147)),2)</f>
      </c>
      <c r="AQ147" s="14">
        <f>ROUND(ROUND(AR146*100,0)*ROUND(AQ$3*100000,0)/1200000,0)/100</f>
      </c>
      <c r="AR147" s="14">
        <f>ROUND(AR146+AQ147-AP147,2)</f>
      </c>
      <c r="AS147" s="14">
        <f>ROUND(BM147+MIN(AU146+AT147-BM147,MAX(0,$CC147-CA147)),2)</f>
      </c>
      <c r="AT147" s="14">
        <f>ROUND(ROUND(AU146*100,0)*ROUND(AT$3*100000,0)/1200000,0)/100</f>
      </c>
      <c r="AU147" s="14">
        <f>ROUND(AU146+AT147-AS147,2)</f>
      </c>
      <c r="AV147" s="11">
        <f>SUMIF($C$4:$AU$4,"Payment",C147:AU147)</f>
      </c>
      <c r="AW147" s="11">
        <f>SUMIF($C$4:$AU$4,"Interest",C147:AU147)</f>
      </c>
      <c r="AX147" s="11">
        <f>ROUND(SUMIF($C$4:$AU$4,"Balance",C147:AU147),2)</f>
      </c>
      <c r="AY147">
        <f>MIN(E146+D147,C$3)</f>
      </c>
      <c r="AZ147">
        <f>MIN(H146+G147,F$3)</f>
      </c>
      <c r="BA147">
        <f>MIN(K146+J147,I$3)</f>
      </c>
      <c r="BB147">
        <f>MIN(N146+M147,L$3)</f>
      </c>
      <c r="BC147">
        <f>MIN(Q146+P147,O$3)</f>
      </c>
      <c r="BD147">
        <f>MIN(T146+S147,R$3)</f>
      </c>
      <c r="BE147">
        <f>MIN(W146+V147,U$3)</f>
      </c>
      <c r="BF147">
        <f>MIN(Z146+Y147,X$3)</f>
      </c>
      <c r="BG147">
        <f>MIN(AC146+AB147,AA$3)</f>
      </c>
      <c r="BH147">
        <f>MIN(AF146+AE147,AD$3)</f>
      </c>
      <c r="BI147">
        <f>MIN(AI146+AH147,AG$3)</f>
      </c>
      <c r="BJ147">
        <f>MIN(AL146+AK147,AJ$3)</f>
      </c>
      <c r="BK147">
        <f>MIN(AO146+AN147,AM$3)</f>
      </c>
      <c r="BL147">
        <f>MIN(AR146+AQ147,AP$3)</f>
      </c>
      <c r="BM147">
        <f>MIN(AU146+AT147,AS$3)</f>
      </c>
      <c r="BN147">
        <f>E146+D147-AY147</f>
      </c>
      <c r="BO147">
        <f>BN147+H146+G147-AZ147</f>
      </c>
      <c r="BP147">
        <f>BO147+K146+J147-BA147</f>
      </c>
      <c r="BQ147">
        <f>BP147+N146+M147-BB147</f>
      </c>
      <c r="BR147">
        <f>BQ147+Q146+P147-BC147</f>
      </c>
      <c r="BS147">
        <f>BR147+T146+S147-BD147</f>
      </c>
      <c r="BT147">
        <f>BS147+W146+V147-BE147</f>
      </c>
      <c r="BU147">
        <f>BT147+Z146+Y147-BF147</f>
      </c>
      <c r="BV147">
        <f>BU147+AC146+AB147-BG147</f>
      </c>
      <c r="BW147">
        <f>BV147+AF146+AE147-BH147</f>
      </c>
      <c r="BX147">
        <f>BW147+AI146+AH147-BI147</f>
      </c>
      <c r="BY147">
        <f>BX147+AL146+AK147-BJ147</f>
      </c>
      <c r="BZ147">
        <f>BY147+AO146+AN147-BK147</f>
      </c>
      <c r="CA147">
        <f>BZ147+AR146+AQ147-BL147</f>
      </c>
      <c r="CB147">
        <f>CA147+AU146+AT147-BM147</f>
      </c>
      <c r="CC147">
        <f>MAX(0,Plan!$B$6-SUM(AY147:BM147))</f>
      </c>
    </row>
    <row r="148" spans="1:81" x14ac:dyDescent="0.25">
      <c r="A148">
        <v>143</v>
      </c>
      <c r="B148" s="22">
        <f>EDATE(Plan!$B$5,A148-1)</f>
      </c>
      <c r="C148" s="14">
        <f>ROUND(AY148+MIN(E147+D148-AY148,$CC148),2)</f>
      </c>
      <c r="D148" s="14">
        <f>ROUND(ROUND(E147*100,0)*ROUND(D$3*100000,0)/1200000,0)/100</f>
      </c>
      <c r="E148" s="14">
        <f>ROUND(E147+D148-C148,2)</f>
      </c>
      <c r="F148" s="14">
        <f>ROUND(AZ148+MIN(H147+G148-AZ148,MAX(0,$CC148-BN148)),2)</f>
      </c>
      <c r="G148" s="14">
        <f>ROUND(ROUND(H147*100,0)*ROUND(G$3*100000,0)/1200000,0)/100</f>
      </c>
      <c r="H148" s="14">
        <f>ROUND(H147+G148-F148,2)</f>
      </c>
      <c r="I148" s="14">
        <f>ROUND(BA148+MIN(K147+J148-BA148,MAX(0,$CC148-BO148)),2)</f>
      </c>
      <c r="J148" s="14">
        <f>ROUND(ROUND(K147*100,0)*ROUND(J$3*100000,0)/1200000,0)/100</f>
      </c>
      <c r="K148" s="14">
        <f>ROUND(K147+J148-I148,2)</f>
      </c>
      <c r="L148" s="14">
        <f>ROUND(BB148+MIN(N147+M148-BB148,MAX(0,$CC148-BP148)),2)</f>
      </c>
      <c r="M148" s="14">
        <f>ROUND(ROUND(N147*100,0)*ROUND(M$3*100000,0)/1200000,0)/100</f>
      </c>
      <c r="N148" s="14">
        <f>ROUND(N147+M148-L148,2)</f>
      </c>
      <c r="O148" s="14">
        <f>ROUND(BC148+MIN(Q147+P148-BC148,MAX(0,$CC148-BQ148)),2)</f>
      </c>
      <c r="P148" s="14">
        <f>ROUND(ROUND(Q147*100,0)*ROUND(P$3*100000,0)/1200000,0)/100</f>
      </c>
      <c r="Q148" s="14">
        <f>ROUND(Q147+P148-O148,2)</f>
      </c>
      <c r="R148" s="14">
        <f>ROUND(BD148+MIN(T147+S148-BD148,MAX(0,$CC148-BR148)),2)</f>
      </c>
      <c r="S148" s="14">
        <f>ROUND(ROUND(T147*100,0)*ROUND(S$3*100000,0)/1200000,0)/100</f>
      </c>
      <c r="T148" s="14">
        <f>ROUND(T147+S148-R148,2)</f>
      </c>
      <c r="U148" s="14">
        <f>ROUND(BE148+MIN(W147+V148-BE148,MAX(0,$CC148-BS148)),2)</f>
      </c>
      <c r="V148" s="14">
        <f>ROUND(ROUND(W147*100,0)*ROUND(V$3*100000,0)/1200000,0)/100</f>
      </c>
      <c r="W148" s="14">
        <f>ROUND(W147+V148-U148,2)</f>
      </c>
      <c r="X148" s="14">
        <f>ROUND(BF148+MIN(Z147+Y148-BF148,MAX(0,$CC148-BT148)),2)</f>
      </c>
      <c r="Y148" s="14">
        <f>ROUND(ROUND(Z147*100,0)*ROUND(Y$3*100000,0)/1200000,0)/100</f>
      </c>
      <c r="Z148" s="14">
        <f>ROUND(Z147+Y148-X148,2)</f>
      </c>
      <c r="AA148" s="14">
        <f>ROUND(BG148+MIN(AC147+AB148-BG148,MAX(0,$CC148-BU148)),2)</f>
      </c>
      <c r="AB148" s="14">
        <f>ROUND(ROUND(AC147*100,0)*ROUND(AB$3*100000,0)/1200000,0)/100</f>
      </c>
      <c r="AC148" s="14">
        <f>ROUND(AC147+AB148-AA148,2)</f>
      </c>
      <c r="AD148" s="14">
        <f>ROUND(BH148+MIN(AF147+AE148-BH148,MAX(0,$CC148-BV148)),2)</f>
      </c>
      <c r="AE148" s="14">
        <f>ROUND(ROUND(AF147*100,0)*ROUND(AE$3*100000,0)/1200000,0)/100</f>
      </c>
      <c r="AF148" s="14">
        <f>ROUND(AF147+AE148-AD148,2)</f>
      </c>
      <c r="AG148" s="14">
        <f>ROUND(BI148+MIN(AI147+AH148-BI148,MAX(0,$CC148-BW148)),2)</f>
      </c>
      <c r="AH148" s="14">
        <f>ROUND(ROUND(AI147*100,0)*ROUND(AH$3*100000,0)/1200000,0)/100</f>
      </c>
      <c r="AI148" s="14">
        <f>ROUND(AI147+AH148-AG148,2)</f>
      </c>
      <c r="AJ148" s="14">
        <f>ROUND(BJ148+MIN(AL147+AK148-BJ148,MAX(0,$CC148-BX148)),2)</f>
      </c>
      <c r="AK148" s="14">
        <f>ROUND(ROUND(AL147*100,0)*ROUND(AK$3*100000,0)/1200000,0)/100</f>
      </c>
      <c r="AL148" s="14">
        <f>ROUND(AL147+AK148-AJ148,2)</f>
      </c>
      <c r="AM148" s="14">
        <f>ROUND(BK148+MIN(AO147+AN148-BK148,MAX(0,$CC148-BY148)),2)</f>
      </c>
      <c r="AN148" s="14">
        <f>ROUND(ROUND(AO147*100,0)*ROUND(AN$3*100000,0)/1200000,0)/100</f>
      </c>
      <c r="AO148" s="14">
        <f>ROUND(AO147+AN148-AM148,2)</f>
      </c>
      <c r="AP148" s="14">
        <f>ROUND(BL148+MIN(AR147+AQ148-BL148,MAX(0,$CC148-BZ148)),2)</f>
      </c>
      <c r="AQ148" s="14">
        <f>ROUND(ROUND(AR147*100,0)*ROUND(AQ$3*100000,0)/1200000,0)/100</f>
      </c>
      <c r="AR148" s="14">
        <f>ROUND(AR147+AQ148-AP148,2)</f>
      </c>
      <c r="AS148" s="14">
        <f>ROUND(BM148+MIN(AU147+AT148-BM148,MAX(0,$CC148-CA148)),2)</f>
      </c>
      <c r="AT148" s="14">
        <f>ROUND(ROUND(AU147*100,0)*ROUND(AT$3*100000,0)/1200000,0)/100</f>
      </c>
      <c r="AU148" s="14">
        <f>ROUND(AU147+AT148-AS148,2)</f>
      </c>
      <c r="AV148" s="11">
        <f>SUMIF($C$4:$AU$4,"Payment",C148:AU148)</f>
      </c>
      <c r="AW148" s="11">
        <f>SUMIF($C$4:$AU$4,"Interest",C148:AU148)</f>
      </c>
      <c r="AX148" s="11">
        <f>ROUND(SUMIF($C$4:$AU$4,"Balance",C148:AU148),2)</f>
      </c>
      <c r="AY148">
        <f>MIN(E147+D148,C$3)</f>
      </c>
      <c r="AZ148">
        <f>MIN(H147+G148,F$3)</f>
      </c>
      <c r="BA148">
        <f>MIN(K147+J148,I$3)</f>
      </c>
      <c r="BB148">
        <f>MIN(N147+M148,L$3)</f>
      </c>
      <c r="BC148">
        <f>MIN(Q147+P148,O$3)</f>
      </c>
      <c r="BD148">
        <f>MIN(T147+S148,R$3)</f>
      </c>
      <c r="BE148">
        <f>MIN(W147+V148,U$3)</f>
      </c>
      <c r="BF148">
        <f>MIN(Z147+Y148,X$3)</f>
      </c>
      <c r="BG148">
        <f>MIN(AC147+AB148,AA$3)</f>
      </c>
      <c r="BH148">
        <f>MIN(AF147+AE148,AD$3)</f>
      </c>
      <c r="BI148">
        <f>MIN(AI147+AH148,AG$3)</f>
      </c>
      <c r="BJ148">
        <f>MIN(AL147+AK148,AJ$3)</f>
      </c>
      <c r="BK148">
        <f>MIN(AO147+AN148,AM$3)</f>
      </c>
      <c r="BL148">
        <f>MIN(AR147+AQ148,AP$3)</f>
      </c>
      <c r="BM148">
        <f>MIN(AU147+AT148,AS$3)</f>
      </c>
      <c r="BN148">
        <f>E147+D148-AY148</f>
      </c>
      <c r="BO148">
        <f>BN148+H147+G148-AZ148</f>
      </c>
      <c r="BP148">
        <f>BO148+K147+J148-BA148</f>
      </c>
      <c r="BQ148">
        <f>BP148+N147+M148-BB148</f>
      </c>
      <c r="BR148">
        <f>BQ148+Q147+P148-BC148</f>
      </c>
      <c r="BS148">
        <f>BR148+T147+S148-BD148</f>
      </c>
      <c r="BT148">
        <f>BS148+W147+V148-BE148</f>
      </c>
      <c r="BU148">
        <f>BT148+Z147+Y148-BF148</f>
      </c>
      <c r="BV148">
        <f>BU148+AC147+AB148-BG148</f>
      </c>
      <c r="BW148">
        <f>BV148+AF147+AE148-BH148</f>
      </c>
      <c r="BX148">
        <f>BW148+AI147+AH148-BI148</f>
      </c>
      <c r="BY148">
        <f>BX148+AL147+AK148-BJ148</f>
      </c>
      <c r="BZ148">
        <f>BY148+AO147+AN148-BK148</f>
      </c>
      <c r="CA148">
        <f>BZ148+AR147+AQ148-BL148</f>
      </c>
      <c r="CB148">
        <f>CA148+AU147+AT148-BM148</f>
      </c>
      <c r="CC148">
        <f>MAX(0,Plan!$B$6-SUM(AY148:BM148))</f>
      </c>
    </row>
    <row r="149" spans="1:81" x14ac:dyDescent="0.25">
      <c r="A149">
        <v>144</v>
      </c>
      <c r="B149" s="22">
        <f>EDATE(Plan!$B$5,A149-1)</f>
      </c>
      <c r="C149" s="14">
        <f>ROUND(AY149+MIN(E148+D149-AY149,$CC149),2)</f>
      </c>
      <c r="D149" s="14">
        <f>ROUND(ROUND(E148*100,0)*ROUND(D$3*100000,0)/1200000,0)/100</f>
      </c>
      <c r="E149" s="14">
        <f>ROUND(E148+D149-C149,2)</f>
      </c>
      <c r="F149" s="14">
        <f>ROUND(AZ149+MIN(H148+G149-AZ149,MAX(0,$CC149-BN149)),2)</f>
      </c>
      <c r="G149" s="14">
        <f>ROUND(ROUND(H148*100,0)*ROUND(G$3*100000,0)/1200000,0)/100</f>
      </c>
      <c r="H149" s="14">
        <f>ROUND(H148+G149-F149,2)</f>
      </c>
      <c r="I149" s="14">
        <f>ROUND(BA149+MIN(K148+J149-BA149,MAX(0,$CC149-BO149)),2)</f>
      </c>
      <c r="J149" s="14">
        <f>ROUND(ROUND(K148*100,0)*ROUND(J$3*100000,0)/1200000,0)/100</f>
      </c>
      <c r="K149" s="14">
        <f>ROUND(K148+J149-I149,2)</f>
      </c>
      <c r="L149" s="14">
        <f>ROUND(BB149+MIN(N148+M149-BB149,MAX(0,$CC149-BP149)),2)</f>
      </c>
      <c r="M149" s="14">
        <f>ROUND(ROUND(N148*100,0)*ROUND(M$3*100000,0)/1200000,0)/100</f>
      </c>
      <c r="N149" s="14">
        <f>ROUND(N148+M149-L149,2)</f>
      </c>
      <c r="O149" s="14">
        <f>ROUND(BC149+MIN(Q148+P149-BC149,MAX(0,$CC149-BQ149)),2)</f>
      </c>
      <c r="P149" s="14">
        <f>ROUND(ROUND(Q148*100,0)*ROUND(P$3*100000,0)/1200000,0)/100</f>
      </c>
      <c r="Q149" s="14">
        <f>ROUND(Q148+P149-O149,2)</f>
      </c>
      <c r="R149" s="14">
        <f>ROUND(BD149+MIN(T148+S149-BD149,MAX(0,$CC149-BR149)),2)</f>
      </c>
      <c r="S149" s="14">
        <f>ROUND(ROUND(T148*100,0)*ROUND(S$3*100000,0)/1200000,0)/100</f>
      </c>
      <c r="T149" s="14">
        <f>ROUND(T148+S149-R149,2)</f>
      </c>
      <c r="U149" s="14">
        <f>ROUND(BE149+MIN(W148+V149-BE149,MAX(0,$CC149-BS149)),2)</f>
      </c>
      <c r="V149" s="14">
        <f>ROUND(ROUND(W148*100,0)*ROUND(V$3*100000,0)/1200000,0)/100</f>
      </c>
      <c r="W149" s="14">
        <f>ROUND(W148+V149-U149,2)</f>
      </c>
      <c r="X149" s="14">
        <f>ROUND(BF149+MIN(Z148+Y149-BF149,MAX(0,$CC149-BT149)),2)</f>
      </c>
      <c r="Y149" s="14">
        <f>ROUND(ROUND(Z148*100,0)*ROUND(Y$3*100000,0)/1200000,0)/100</f>
      </c>
      <c r="Z149" s="14">
        <f>ROUND(Z148+Y149-X149,2)</f>
      </c>
      <c r="AA149" s="14">
        <f>ROUND(BG149+MIN(AC148+AB149-BG149,MAX(0,$CC149-BU149)),2)</f>
      </c>
      <c r="AB149" s="14">
        <f>ROUND(ROUND(AC148*100,0)*ROUND(AB$3*100000,0)/1200000,0)/100</f>
      </c>
      <c r="AC149" s="14">
        <f>ROUND(AC148+AB149-AA149,2)</f>
      </c>
      <c r="AD149" s="14">
        <f>ROUND(BH149+MIN(AF148+AE149-BH149,MAX(0,$CC149-BV149)),2)</f>
      </c>
      <c r="AE149" s="14">
        <f>ROUND(ROUND(AF148*100,0)*ROUND(AE$3*100000,0)/1200000,0)/100</f>
      </c>
      <c r="AF149" s="14">
        <f>ROUND(AF148+AE149-AD149,2)</f>
      </c>
      <c r="AG149" s="14">
        <f>ROUND(BI149+MIN(AI148+AH149-BI149,MAX(0,$CC149-BW149)),2)</f>
      </c>
      <c r="AH149" s="14">
        <f>ROUND(ROUND(AI148*100,0)*ROUND(AH$3*100000,0)/1200000,0)/100</f>
      </c>
      <c r="AI149" s="14">
        <f>ROUND(AI148+AH149-AG149,2)</f>
      </c>
      <c r="AJ149" s="14">
        <f>ROUND(BJ149+MIN(AL148+AK149-BJ149,MAX(0,$CC149-BX149)),2)</f>
      </c>
      <c r="AK149" s="14">
        <f>ROUND(ROUND(AL148*100,0)*ROUND(AK$3*100000,0)/1200000,0)/100</f>
      </c>
      <c r="AL149" s="14">
        <f>ROUND(AL148+AK149-AJ149,2)</f>
      </c>
      <c r="AM149" s="14">
        <f>ROUND(BK149+MIN(AO148+AN149-BK149,MAX(0,$CC149-BY149)),2)</f>
      </c>
      <c r="AN149" s="14">
        <f>ROUND(ROUND(AO148*100,0)*ROUND(AN$3*100000,0)/1200000,0)/100</f>
      </c>
      <c r="AO149" s="14">
        <f>ROUND(AO148+AN149-AM149,2)</f>
      </c>
      <c r="AP149" s="14">
        <f>ROUND(BL149+MIN(AR148+AQ149-BL149,MAX(0,$CC149-BZ149)),2)</f>
      </c>
      <c r="AQ149" s="14">
        <f>ROUND(ROUND(AR148*100,0)*ROUND(AQ$3*100000,0)/1200000,0)/100</f>
      </c>
      <c r="AR149" s="14">
        <f>ROUND(AR148+AQ149-AP149,2)</f>
      </c>
      <c r="AS149" s="14">
        <f>ROUND(BM149+MIN(AU148+AT149-BM149,MAX(0,$CC149-CA149)),2)</f>
      </c>
      <c r="AT149" s="14">
        <f>ROUND(ROUND(AU148*100,0)*ROUND(AT$3*100000,0)/1200000,0)/100</f>
      </c>
      <c r="AU149" s="14">
        <f>ROUND(AU148+AT149-AS149,2)</f>
      </c>
      <c r="AV149" s="11">
        <f>SUMIF($C$4:$AU$4,"Payment",C149:AU149)</f>
      </c>
      <c r="AW149" s="11">
        <f>SUMIF($C$4:$AU$4,"Interest",C149:AU149)</f>
      </c>
      <c r="AX149" s="11">
        <f>ROUND(SUMIF($C$4:$AU$4,"Balance",C149:AU149),2)</f>
      </c>
      <c r="AY149">
        <f>MIN(E148+D149,C$3)</f>
      </c>
      <c r="AZ149">
        <f>MIN(H148+G149,F$3)</f>
      </c>
      <c r="BA149">
        <f>MIN(K148+J149,I$3)</f>
      </c>
      <c r="BB149">
        <f>MIN(N148+M149,L$3)</f>
      </c>
      <c r="BC149">
        <f>MIN(Q148+P149,O$3)</f>
      </c>
      <c r="BD149">
        <f>MIN(T148+S149,R$3)</f>
      </c>
      <c r="BE149">
        <f>MIN(W148+V149,U$3)</f>
      </c>
      <c r="BF149">
        <f>MIN(Z148+Y149,X$3)</f>
      </c>
      <c r="BG149">
        <f>MIN(AC148+AB149,AA$3)</f>
      </c>
      <c r="BH149">
        <f>MIN(AF148+AE149,AD$3)</f>
      </c>
      <c r="BI149">
        <f>MIN(AI148+AH149,AG$3)</f>
      </c>
      <c r="BJ149">
        <f>MIN(AL148+AK149,AJ$3)</f>
      </c>
      <c r="BK149">
        <f>MIN(AO148+AN149,AM$3)</f>
      </c>
      <c r="BL149">
        <f>MIN(AR148+AQ149,AP$3)</f>
      </c>
      <c r="BM149">
        <f>MIN(AU148+AT149,AS$3)</f>
      </c>
      <c r="BN149">
        <f>E148+D149-AY149</f>
      </c>
      <c r="BO149">
        <f>BN149+H148+G149-AZ149</f>
      </c>
      <c r="BP149">
        <f>BO149+K148+J149-BA149</f>
      </c>
      <c r="BQ149">
        <f>BP149+N148+M149-BB149</f>
      </c>
      <c r="BR149">
        <f>BQ149+Q148+P149-BC149</f>
      </c>
      <c r="BS149">
        <f>BR149+T148+S149-BD149</f>
      </c>
      <c r="BT149">
        <f>BS149+W148+V149-BE149</f>
      </c>
      <c r="BU149">
        <f>BT149+Z148+Y149-BF149</f>
      </c>
      <c r="BV149">
        <f>BU149+AC148+AB149-BG149</f>
      </c>
      <c r="BW149">
        <f>BV149+AF148+AE149-BH149</f>
      </c>
      <c r="BX149">
        <f>BW149+AI148+AH149-BI149</f>
      </c>
      <c r="BY149">
        <f>BX149+AL148+AK149-BJ149</f>
      </c>
      <c r="BZ149">
        <f>BY149+AO148+AN149-BK149</f>
      </c>
      <c r="CA149">
        <f>BZ149+AR148+AQ149-BL149</f>
      </c>
      <c r="CB149">
        <f>CA149+AU148+AT149-BM149</f>
      </c>
      <c r="CC149">
        <f>MAX(0,Plan!$B$6-SUM(AY149:BM149))</f>
      </c>
    </row>
    <row r="150" spans="1:81" x14ac:dyDescent="0.25">
      <c r="A150">
        <v>145</v>
      </c>
      <c r="B150" s="22">
        <f>EDATE(Plan!$B$5,A150-1)</f>
      </c>
      <c r="C150" s="14">
        <f>ROUND(AY150+MIN(E149+D150-AY150,$CC150),2)</f>
      </c>
      <c r="D150" s="14">
        <f>ROUND(ROUND(E149*100,0)*ROUND(D$3*100000,0)/1200000,0)/100</f>
      </c>
      <c r="E150" s="14">
        <f>ROUND(E149+D150-C150,2)</f>
      </c>
      <c r="F150" s="14">
        <f>ROUND(AZ150+MIN(H149+G150-AZ150,MAX(0,$CC150-BN150)),2)</f>
      </c>
      <c r="G150" s="14">
        <f>ROUND(ROUND(H149*100,0)*ROUND(G$3*100000,0)/1200000,0)/100</f>
      </c>
      <c r="H150" s="14">
        <f>ROUND(H149+G150-F150,2)</f>
      </c>
      <c r="I150" s="14">
        <f>ROUND(BA150+MIN(K149+J150-BA150,MAX(0,$CC150-BO150)),2)</f>
      </c>
      <c r="J150" s="14">
        <f>ROUND(ROUND(K149*100,0)*ROUND(J$3*100000,0)/1200000,0)/100</f>
      </c>
      <c r="K150" s="14">
        <f>ROUND(K149+J150-I150,2)</f>
      </c>
      <c r="L150" s="14">
        <f>ROUND(BB150+MIN(N149+M150-BB150,MAX(0,$CC150-BP150)),2)</f>
      </c>
      <c r="M150" s="14">
        <f>ROUND(ROUND(N149*100,0)*ROUND(M$3*100000,0)/1200000,0)/100</f>
      </c>
      <c r="N150" s="14">
        <f>ROUND(N149+M150-L150,2)</f>
      </c>
      <c r="O150" s="14">
        <f>ROUND(BC150+MIN(Q149+P150-BC150,MAX(0,$CC150-BQ150)),2)</f>
      </c>
      <c r="P150" s="14">
        <f>ROUND(ROUND(Q149*100,0)*ROUND(P$3*100000,0)/1200000,0)/100</f>
      </c>
      <c r="Q150" s="14">
        <f>ROUND(Q149+P150-O150,2)</f>
      </c>
      <c r="R150" s="14">
        <f>ROUND(BD150+MIN(T149+S150-BD150,MAX(0,$CC150-BR150)),2)</f>
      </c>
      <c r="S150" s="14">
        <f>ROUND(ROUND(T149*100,0)*ROUND(S$3*100000,0)/1200000,0)/100</f>
      </c>
      <c r="T150" s="14">
        <f>ROUND(T149+S150-R150,2)</f>
      </c>
      <c r="U150" s="14">
        <f>ROUND(BE150+MIN(W149+V150-BE150,MAX(0,$CC150-BS150)),2)</f>
      </c>
      <c r="V150" s="14">
        <f>ROUND(ROUND(W149*100,0)*ROUND(V$3*100000,0)/1200000,0)/100</f>
      </c>
      <c r="W150" s="14">
        <f>ROUND(W149+V150-U150,2)</f>
      </c>
      <c r="X150" s="14">
        <f>ROUND(BF150+MIN(Z149+Y150-BF150,MAX(0,$CC150-BT150)),2)</f>
      </c>
      <c r="Y150" s="14">
        <f>ROUND(ROUND(Z149*100,0)*ROUND(Y$3*100000,0)/1200000,0)/100</f>
      </c>
      <c r="Z150" s="14">
        <f>ROUND(Z149+Y150-X150,2)</f>
      </c>
      <c r="AA150" s="14">
        <f>ROUND(BG150+MIN(AC149+AB150-BG150,MAX(0,$CC150-BU150)),2)</f>
      </c>
      <c r="AB150" s="14">
        <f>ROUND(ROUND(AC149*100,0)*ROUND(AB$3*100000,0)/1200000,0)/100</f>
      </c>
      <c r="AC150" s="14">
        <f>ROUND(AC149+AB150-AA150,2)</f>
      </c>
      <c r="AD150" s="14">
        <f>ROUND(BH150+MIN(AF149+AE150-BH150,MAX(0,$CC150-BV150)),2)</f>
      </c>
      <c r="AE150" s="14">
        <f>ROUND(ROUND(AF149*100,0)*ROUND(AE$3*100000,0)/1200000,0)/100</f>
      </c>
      <c r="AF150" s="14">
        <f>ROUND(AF149+AE150-AD150,2)</f>
      </c>
      <c r="AG150" s="14">
        <f>ROUND(BI150+MIN(AI149+AH150-BI150,MAX(0,$CC150-BW150)),2)</f>
      </c>
      <c r="AH150" s="14">
        <f>ROUND(ROUND(AI149*100,0)*ROUND(AH$3*100000,0)/1200000,0)/100</f>
      </c>
      <c r="AI150" s="14">
        <f>ROUND(AI149+AH150-AG150,2)</f>
      </c>
      <c r="AJ150" s="14">
        <f>ROUND(BJ150+MIN(AL149+AK150-BJ150,MAX(0,$CC150-BX150)),2)</f>
      </c>
      <c r="AK150" s="14">
        <f>ROUND(ROUND(AL149*100,0)*ROUND(AK$3*100000,0)/1200000,0)/100</f>
      </c>
      <c r="AL150" s="14">
        <f>ROUND(AL149+AK150-AJ150,2)</f>
      </c>
      <c r="AM150" s="14">
        <f>ROUND(BK150+MIN(AO149+AN150-BK150,MAX(0,$CC150-BY150)),2)</f>
      </c>
      <c r="AN150" s="14">
        <f>ROUND(ROUND(AO149*100,0)*ROUND(AN$3*100000,0)/1200000,0)/100</f>
      </c>
      <c r="AO150" s="14">
        <f>ROUND(AO149+AN150-AM150,2)</f>
      </c>
      <c r="AP150" s="14">
        <f>ROUND(BL150+MIN(AR149+AQ150-BL150,MAX(0,$CC150-BZ150)),2)</f>
      </c>
      <c r="AQ150" s="14">
        <f>ROUND(ROUND(AR149*100,0)*ROUND(AQ$3*100000,0)/1200000,0)/100</f>
      </c>
      <c r="AR150" s="14">
        <f>ROUND(AR149+AQ150-AP150,2)</f>
      </c>
      <c r="AS150" s="14">
        <f>ROUND(BM150+MIN(AU149+AT150-BM150,MAX(0,$CC150-CA150)),2)</f>
      </c>
      <c r="AT150" s="14">
        <f>ROUND(ROUND(AU149*100,0)*ROUND(AT$3*100000,0)/1200000,0)/100</f>
      </c>
      <c r="AU150" s="14">
        <f>ROUND(AU149+AT150-AS150,2)</f>
      </c>
      <c r="AV150" s="11">
        <f>SUMIF($C$4:$AU$4,"Payment",C150:AU150)</f>
      </c>
      <c r="AW150" s="11">
        <f>SUMIF($C$4:$AU$4,"Interest",C150:AU150)</f>
      </c>
      <c r="AX150" s="11">
        <f>ROUND(SUMIF($C$4:$AU$4,"Balance",C150:AU150),2)</f>
      </c>
      <c r="AY150">
        <f>MIN(E149+D150,C$3)</f>
      </c>
      <c r="AZ150">
        <f>MIN(H149+G150,F$3)</f>
      </c>
      <c r="BA150">
        <f>MIN(K149+J150,I$3)</f>
      </c>
      <c r="BB150">
        <f>MIN(N149+M150,L$3)</f>
      </c>
      <c r="BC150">
        <f>MIN(Q149+P150,O$3)</f>
      </c>
      <c r="BD150">
        <f>MIN(T149+S150,R$3)</f>
      </c>
      <c r="BE150">
        <f>MIN(W149+V150,U$3)</f>
      </c>
      <c r="BF150">
        <f>MIN(Z149+Y150,X$3)</f>
      </c>
      <c r="BG150">
        <f>MIN(AC149+AB150,AA$3)</f>
      </c>
      <c r="BH150">
        <f>MIN(AF149+AE150,AD$3)</f>
      </c>
      <c r="BI150">
        <f>MIN(AI149+AH150,AG$3)</f>
      </c>
      <c r="BJ150">
        <f>MIN(AL149+AK150,AJ$3)</f>
      </c>
      <c r="BK150">
        <f>MIN(AO149+AN150,AM$3)</f>
      </c>
      <c r="BL150">
        <f>MIN(AR149+AQ150,AP$3)</f>
      </c>
      <c r="BM150">
        <f>MIN(AU149+AT150,AS$3)</f>
      </c>
      <c r="BN150">
        <f>E149+D150-AY150</f>
      </c>
      <c r="BO150">
        <f>BN150+H149+G150-AZ150</f>
      </c>
      <c r="BP150">
        <f>BO150+K149+J150-BA150</f>
      </c>
      <c r="BQ150">
        <f>BP150+N149+M150-BB150</f>
      </c>
      <c r="BR150">
        <f>BQ150+Q149+P150-BC150</f>
      </c>
      <c r="BS150">
        <f>BR150+T149+S150-BD150</f>
      </c>
      <c r="BT150">
        <f>BS150+W149+V150-BE150</f>
      </c>
      <c r="BU150">
        <f>BT150+Z149+Y150-BF150</f>
      </c>
      <c r="BV150">
        <f>BU150+AC149+AB150-BG150</f>
      </c>
      <c r="BW150">
        <f>BV150+AF149+AE150-BH150</f>
      </c>
      <c r="BX150">
        <f>BW150+AI149+AH150-BI150</f>
      </c>
      <c r="BY150">
        <f>BX150+AL149+AK150-BJ150</f>
      </c>
      <c r="BZ150">
        <f>BY150+AO149+AN150-BK150</f>
      </c>
      <c r="CA150">
        <f>BZ150+AR149+AQ150-BL150</f>
      </c>
      <c r="CB150">
        <f>CA150+AU149+AT150-BM150</f>
      </c>
      <c r="CC150">
        <f>MAX(0,Plan!$B$6-SUM(AY150:BM150))</f>
      </c>
    </row>
    <row r="151" spans="1:81" x14ac:dyDescent="0.25">
      <c r="A151">
        <v>146</v>
      </c>
      <c r="B151" s="22">
        <f>EDATE(Plan!$B$5,A151-1)</f>
      </c>
      <c r="C151" s="14">
        <f>ROUND(AY151+MIN(E150+D151-AY151,$CC151),2)</f>
      </c>
      <c r="D151" s="14">
        <f>ROUND(ROUND(E150*100,0)*ROUND(D$3*100000,0)/1200000,0)/100</f>
      </c>
      <c r="E151" s="14">
        <f>ROUND(E150+D151-C151,2)</f>
      </c>
      <c r="F151" s="14">
        <f>ROUND(AZ151+MIN(H150+G151-AZ151,MAX(0,$CC151-BN151)),2)</f>
      </c>
      <c r="G151" s="14">
        <f>ROUND(ROUND(H150*100,0)*ROUND(G$3*100000,0)/1200000,0)/100</f>
      </c>
      <c r="H151" s="14">
        <f>ROUND(H150+G151-F151,2)</f>
      </c>
      <c r="I151" s="14">
        <f>ROUND(BA151+MIN(K150+J151-BA151,MAX(0,$CC151-BO151)),2)</f>
      </c>
      <c r="J151" s="14">
        <f>ROUND(ROUND(K150*100,0)*ROUND(J$3*100000,0)/1200000,0)/100</f>
      </c>
      <c r="K151" s="14">
        <f>ROUND(K150+J151-I151,2)</f>
      </c>
      <c r="L151" s="14">
        <f>ROUND(BB151+MIN(N150+M151-BB151,MAX(0,$CC151-BP151)),2)</f>
      </c>
      <c r="M151" s="14">
        <f>ROUND(ROUND(N150*100,0)*ROUND(M$3*100000,0)/1200000,0)/100</f>
      </c>
      <c r="N151" s="14">
        <f>ROUND(N150+M151-L151,2)</f>
      </c>
      <c r="O151" s="14">
        <f>ROUND(BC151+MIN(Q150+P151-BC151,MAX(0,$CC151-BQ151)),2)</f>
      </c>
      <c r="P151" s="14">
        <f>ROUND(ROUND(Q150*100,0)*ROUND(P$3*100000,0)/1200000,0)/100</f>
      </c>
      <c r="Q151" s="14">
        <f>ROUND(Q150+P151-O151,2)</f>
      </c>
      <c r="R151" s="14">
        <f>ROUND(BD151+MIN(T150+S151-BD151,MAX(0,$CC151-BR151)),2)</f>
      </c>
      <c r="S151" s="14">
        <f>ROUND(ROUND(T150*100,0)*ROUND(S$3*100000,0)/1200000,0)/100</f>
      </c>
      <c r="T151" s="14">
        <f>ROUND(T150+S151-R151,2)</f>
      </c>
      <c r="U151" s="14">
        <f>ROUND(BE151+MIN(W150+V151-BE151,MAX(0,$CC151-BS151)),2)</f>
      </c>
      <c r="V151" s="14">
        <f>ROUND(ROUND(W150*100,0)*ROUND(V$3*100000,0)/1200000,0)/100</f>
      </c>
      <c r="W151" s="14">
        <f>ROUND(W150+V151-U151,2)</f>
      </c>
      <c r="X151" s="14">
        <f>ROUND(BF151+MIN(Z150+Y151-BF151,MAX(0,$CC151-BT151)),2)</f>
      </c>
      <c r="Y151" s="14">
        <f>ROUND(ROUND(Z150*100,0)*ROUND(Y$3*100000,0)/1200000,0)/100</f>
      </c>
      <c r="Z151" s="14">
        <f>ROUND(Z150+Y151-X151,2)</f>
      </c>
      <c r="AA151" s="14">
        <f>ROUND(BG151+MIN(AC150+AB151-BG151,MAX(0,$CC151-BU151)),2)</f>
      </c>
      <c r="AB151" s="14">
        <f>ROUND(ROUND(AC150*100,0)*ROUND(AB$3*100000,0)/1200000,0)/100</f>
      </c>
      <c r="AC151" s="14">
        <f>ROUND(AC150+AB151-AA151,2)</f>
      </c>
      <c r="AD151" s="14">
        <f>ROUND(BH151+MIN(AF150+AE151-BH151,MAX(0,$CC151-BV151)),2)</f>
      </c>
      <c r="AE151" s="14">
        <f>ROUND(ROUND(AF150*100,0)*ROUND(AE$3*100000,0)/1200000,0)/100</f>
      </c>
      <c r="AF151" s="14">
        <f>ROUND(AF150+AE151-AD151,2)</f>
      </c>
      <c r="AG151" s="14">
        <f>ROUND(BI151+MIN(AI150+AH151-BI151,MAX(0,$CC151-BW151)),2)</f>
      </c>
      <c r="AH151" s="14">
        <f>ROUND(ROUND(AI150*100,0)*ROUND(AH$3*100000,0)/1200000,0)/100</f>
      </c>
      <c r="AI151" s="14">
        <f>ROUND(AI150+AH151-AG151,2)</f>
      </c>
      <c r="AJ151" s="14">
        <f>ROUND(BJ151+MIN(AL150+AK151-BJ151,MAX(0,$CC151-BX151)),2)</f>
      </c>
      <c r="AK151" s="14">
        <f>ROUND(ROUND(AL150*100,0)*ROUND(AK$3*100000,0)/1200000,0)/100</f>
      </c>
      <c r="AL151" s="14">
        <f>ROUND(AL150+AK151-AJ151,2)</f>
      </c>
      <c r="AM151" s="14">
        <f>ROUND(BK151+MIN(AO150+AN151-BK151,MAX(0,$CC151-BY151)),2)</f>
      </c>
      <c r="AN151" s="14">
        <f>ROUND(ROUND(AO150*100,0)*ROUND(AN$3*100000,0)/1200000,0)/100</f>
      </c>
      <c r="AO151" s="14">
        <f>ROUND(AO150+AN151-AM151,2)</f>
      </c>
      <c r="AP151" s="14">
        <f>ROUND(BL151+MIN(AR150+AQ151-BL151,MAX(0,$CC151-BZ151)),2)</f>
      </c>
      <c r="AQ151" s="14">
        <f>ROUND(ROUND(AR150*100,0)*ROUND(AQ$3*100000,0)/1200000,0)/100</f>
      </c>
      <c r="AR151" s="14">
        <f>ROUND(AR150+AQ151-AP151,2)</f>
      </c>
      <c r="AS151" s="14">
        <f>ROUND(BM151+MIN(AU150+AT151-BM151,MAX(0,$CC151-CA151)),2)</f>
      </c>
      <c r="AT151" s="14">
        <f>ROUND(ROUND(AU150*100,0)*ROUND(AT$3*100000,0)/1200000,0)/100</f>
      </c>
      <c r="AU151" s="14">
        <f>ROUND(AU150+AT151-AS151,2)</f>
      </c>
      <c r="AV151" s="11">
        <f>SUMIF($C$4:$AU$4,"Payment",C151:AU151)</f>
      </c>
      <c r="AW151" s="11">
        <f>SUMIF($C$4:$AU$4,"Interest",C151:AU151)</f>
      </c>
      <c r="AX151" s="11">
        <f>ROUND(SUMIF($C$4:$AU$4,"Balance",C151:AU151),2)</f>
      </c>
      <c r="AY151">
        <f>MIN(E150+D151,C$3)</f>
      </c>
      <c r="AZ151">
        <f>MIN(H150+G151,F$3)</f>
      </c>
      <c r="BA151">
        <f>MIN(K150+J151,I$3)</f>
      </c>
      <c r="BB151">
        <f>MIN(N150+M151,L$3)</f>
      </c>
      <c r="BC151">
        <f>MIN(Q150+P151,O$3)</f>
      </c>
      <c r="BD151">
        <f>MIN(T150+S151,R$3)</f>
      </c>
      <c r="BE151">
        <f>MIN(W150+V151,U$3)</f>
      </c>
      <c r="BF151">
        <f>MIN(Z150+Y151,X$3)</f>
      </c>
      <c r="BG151">
        <f>MIN(AC150+AB151,AA$3)</f>
      </c>
      <c r="BH151">
        <f>MIN(AF150+AE151,AD$3)</f>
      </c>
      <c r="BI151">
        <f>MIN(AI150+AH151,AG$3)</f>
      </c>
      <c r="BJ151">
        <f>MIN(AL150+AK151,AJ$3)</f>
      </c>
      <c r="BK151">
        <f>MIN(AO150+AN151,AM$3)</f>
      </c>
      <c r="BL151">
        <f>MIN(AR150+AQ151,AP$3)</f>
      </c>
      <c r="BM151">
        <f>MIN(AU150+AT151,AS$3)</f>
      </c>
      <c r="BN151">
        <f>E150+D151-AY151</f>
      </c>
      <c r="BO151">
        <f>BN151+H150+G151-AZ151</f>
      </c>
      <c r="BP151">
        <f>BO151+K150+J151-BA151</f>
      </c>
      <c r="BQ151">
        <f>BP151+N150+M151-BB151</f>
      </c>
      <c r="BR151">
        <f>BQ151+Q150+P151-BC151</f>
      </c>
      <c r="BS151">
        <f>BR151+T150+S151-BD151</f>
      </c>
      <c r="BT151">
        <f>BS151+W150+V151-BE151</f>
      </c>
      <c r="BU151">
        <f>BT151+Z150+Y151-BF151</f>
      </c>
      <c r="BV151">
        <f>BU151+AC150+AB151-BG151</f>
      </c>
      <c r="BW151">
        <f>BV151+AF150+AE151-BH151</f>
      </c>
      <c r="BX151">
        <f>BW151+AI150+AH151-BI151</f>
      </c>
      <c r="BY151">
        <f>BX151+AL150+AK151-BJ151</f>
      </c>
      <c r="BZ151">
        <f>BY151+AO150+AN151-BK151</f>
      </c>
      <c r="CA151">
        <f>BZ151+AR150+AQ151-BL151</f>
      </c>
      <c r="CB151">
        <f>CA151+AU150+AT151-BM151</f>
      </c>
      <c r="CC151">
        <f>MAX(0,Plan!$B$6-SUM(AY151:BM151))</f>
      </c>
    </row>
    <row r="152" spans="1:81" x14ac:dyDescent="0.25">
      <c r="A152">
        <v>147</v>
      </c>
      <c r="B152" s="22">
        <f>EDATE(Plan!$B$5,A152-1)</f>
      </c>
      <c r="C152" s="14">
        <f>ROUND(AY152+MIN(E151+D152-AY152,$CC152),2)</f>
      </c>
      <c r="D152" s="14">
        <f>ROUND(ROUND(E151*100,0)*ROUND(D$3*100000,0)/1200000,0)/100</f>
      </c>
      <c r="E152" s="14">
        <f>ROUND(E151+D152-C152,2)</f>
      </c>
      <c r="F152" s="14">
        <f>ROUND(AZ152+MIN(H151+G152-AZ152,MAX(0,$CC152-BN152)),2)</f>
      </c>
      <c r="G152" s="14">
        <f>ROUND(ROUND(H151*100,0)*ROUND(G$3*100000,0)/1200000,0)/100</f>
      </c>
      <c r="H152" s="14">
        <f>ROUND(H151+G152-F152,2)</f>
      </c>
      <c r="I152" s="14">
        <f>ROUND(BA152+MIN(K151+J152-BA152,MAX(0,$CC152-BO152)),2)</f>
      </c>
      <c r="J152" s="14">
        <f>ROUND(ROUND(K151*100,0)*ROUND(J$3*100000,0)/1200000,0)/100</f>
      </c>
      <c r="K152" s="14">
        <f>ROUND(K151+J152-I152,2)</f>
      </c>
      <c r="L152" s="14">
        <f>ROUND(BB152+MIN(N151+M152-BB152,MAX(0,$CC152-BP152)),2)</f>
      </c>
      <c r="M152" s="14">
        <f>ROUND(ROUND(N151*100,0)*ROUND(M$3*100000,0)/1200000,0)/100</f>
      </c>
      <c r="N152" s="14">
        <f>ROUND(N151+M152-L152,2)</f>
      </c>
      <c r="O152" s="14">
        <f>ROUND(BC152+MIN(Q151+P152-BC152,MAX(0,$CC152-BQ152)),2)</f>
      </c>
      <c r="P152" s="14">
        <f>ROUND(ROUND(Q151*100,0)*ROUND(P$3*100000,0)/1200000,0)/100</f>
      </c>
      <c r="Q152" s="14">
        <f>ROUND(Q151+P152-O152,2)</f>
      </c>
      <c r="R152" s="14">
        <f>ROUND(BD152+MIN(T151+S152-BD152,MAX(0,$CC152-BR152)),2)</f>
      </c>
      <c r="S152" s="14">
        <f>ROUND(ROUND(T151*100,0)*ROUND(S$3*100000,0)/1200000,0)/100</f>
      </c>
      <c r="T152" s="14">
        <f>ROUND(T151+S152-R152,2)</f>
      </c>
      <c r="U152" s="14">
        <f>ROUND(BE152+MIN(W151+V152-BE152,MAX(0,$CC152-BS152)),2)</f>
      </c>
      <c r="V152" s="14">
        <f>ROUND(ROUND(W151*100,0)*ROUND(V$3*100000,0)/1200000,0)/100</f>
      </c>
      <c r="W152" s="14">
        <f>ROUND(W151+V152-U152,2)</f>
      </c>
      <c r="X152" s="14">
        <f>ROUND(BF152+MIN(Z151+Y152-BF152,MAX(0,$CC152-BT152)),2)</f>
      </c>
      <c r="Y152" s="14">
        <f>ROUND(ROUND(Z151*100,0)*ROUND(Y$3*100000,0)/1200000,0)/100</f>
      </c>
      <c r="Z152" s="14">
        <f>ROUND(Z151+Y152-X152,2)</f>
      </c>
      <c r="AA152" s="14">
        <f>ROUND(BG152+MIN(AC151+AB152-BG152,MAX(0,$CC152-BU152)),2)</f>
      </c>
      <c r="AB152" s="14">
        <f>ROUND(ROUND(AC151*100,0)*ROUND(AB$3*100000,0)/1200000,0)/100</f>
      </c>
      <c r="AC152" s="14">
        <f>ROUND(AC151+AB152-AA152,2)</f>
      </c>
      <c r="AD152" s="14">
        <f>ROUND(BH152+MIN(AF151+AE152-BH152,MAX(0,$CC152-BV152)),2)</f>
      </c>
      <c r="AE152" s="14">
        <f>ROUND(ROUND(AF151*100,0)*ROUND(AE$3*100000,0)/1200000,0)/100</f>
      </c>
      <c r="AF152" s="14">
        <f>ROUND(AF151+AE152-AD152,2)</f>
      </c>
      <c r="AG152" s="14">
        <f>ROUND(BI152+MIN(AI151+AH152-BI152,MAX(0,$CC152-BW152)),2)</f>
      </c>
      <c r="AH152" s="14">
        <f>ROUND(ROUND(AI151*100,0)*ROUND(AH$3*100000,0)/1200000,0)/100</f>
      </c>
      <c r="AI152" s="14">
        <f>ROUND(AI151+AH152-AG152,2)</f>
      </c>
      <c r="AJ152" s="14">
        <f>ROUND(BJ152+MIN(AL151+AK152-BJ152,MAX(0,$CC152-BX152)),2)</f>
      </c>
      <c r="AK152" s="14">
        <f>ROUND(ROUND(AL151*100,0)*ROUND(AK$3*100000,0)/1200000,0)/100</f>
      </c>
      <c r="AL152" s="14">
        <f>ROUND(AL151+AK152-AJ152,2)</f>
      </c>
      <c r="AM152" s="14">
        <f>ROUND(BK152+MIN(AO151+AN152-BK152,MAX(0,$CC152-BY152)),2)</f>
      </c>
      <c r="AN152" s="14">
        <f>ROUND(ROUND(AO151*100,0)*ROUND(AN$3*100000,0)/1200000,0)/100</f>
      </c>
      <c r="AO152" s="14">
        <f>ROUND(AO151+AN152-AM152,2)</f>
      </c>
      <c r="AP152" s="14">
        <f>ROUND(BL152+MIN(AR151+AQ152-BL152,MAX(0,$CC152-BZ152)),2)</f>
      </c>
      <c r="AQ152" s="14">
        <f>ROUND(ROUND(AR151*100,0)*ROUND(AQ$3*100000,0)/1200000,0)/100</f>
      </c>
      <c r="AR152" s="14">
        <f>ROUND(AR151+AQ152-AP152,2)</f>
      </c>
      <c r="AS152" s="14">
        <f>ROUND(BM152+MIN(AU151+AT152-BM152,MAX(0,$CC152-CA152)),2)</f>
      </c>
      <c r="AT152" s="14">
        <f>ROUND(ROUND(AU151*100,0)*ROUND(AT$3*100000,0)/1200000,0)/100</f>
      </c>
      <c r="AU152" s="14">
        <f>ROUND(AU151+AT152-AS152,2)</f>
      </c>
      <c r="AV152" s="11">
        <f>SUMIF($C$4:$AU$4,"Payment",C152:AU152)</f>
      </c>
      <c r="AW152" s="11">
        <f>SUMIF($C$4:$AU$4,"Interest",C152:AU152)</f>
      </c>
      <c r="AX152" s="11">
        <f>ROUND(SUMIF($C$4:$AU$4,"Balance",C152:AU152),2)</f>
      </c>
      <c r="AY152">
        <f>MIN(E151+D152,C$3)</f>
      </c>
      <c r="AZ152">
        <f>MIN(H151+G152,F$3)</f>
      </c>
      <c r="BA152">
        <f>MIN(K151+J152,I$3)</f>
      </c>
      <c r="BB152">
        <f>MIN(N151+M152,L$3)</f>
      </c>
      <c r="BC152">
        <f>MIN(Q151+P152,O$3)</f>
      </c>
      <c r="BD152">
        <f>MIN(T151+S152,R$3)</f>
      </c>
      <c r="BE152">
        <f>MIN(W151+V152,U$3)</f>
      </c>
      <c r="BF152">
        <f>MIN(Z151+Y152,X$3)</f>
      </c>
      <c r="BG152">
        <f>MIN(AC151+AB152,AA$3)</f>
      </c>
      <c r="BH152">
        <f>MIN(AF151+AE152,AD$3)</f>
      </c>
      <c r="BI152">
        <f>MIN(AI151+AH152,AG$3)</f>
      </c>
      <c r="BJ152">
        <f>MIN(AL151+AK152,AJ$3)</f>
      </c>
      <c r="BK152">
        <f>MIN(AO151+AN152,AM$3)</f>
      </c>
      <c r="BL152">
        <f>MIN(AR151+AQ152,AP$3)</f>
      </c>
      <c r="BM152">
        <f>MIN(AU151+AT152,AS$3)</f>
      </c>
      <c r="BN152">
        <f>E151+D152-AY152</f>
      </c>
      <c r="BO152">
        <f>BN152+H151+G152-AZ152</f>
      </c>
      <c r="BP152">
        <f>BO152+K151+J152-BA152</f>
      </c>
      <c r="BQ152">
        <f>BP152+N151+M152-BB152</f>
      </c>
      <c r="BR152">
        <f>BQ152+Q151+P152-BC152</f>
      </c>
      <c r="BS152">
        <f>BR152+T151+S152-BD152</f>
      </c>
      <c r="BT152">
        <f>BS152+W151+V152-BE152</f>
      </c>
      <c r="BU152">
        <f>BT152+Z151+Y152-BF152</f>
      </c>
      <c r="BV152">
        <f>BU152+AC151+AB152-BG152</f>
      </c>
      <c r="BW152">
        <f>BV152+AF151+AE152-BH152</f>
      </c>
      <c r="BX152">
        <f>BW152+AI151+AH152-BI152</f>
      </c>
      <c r="BY152">
        <f>BX152+AL151+AK152-BJ152</f>
      </c>
      <c r="BZ152">
        <f>BY152+AO151+AN152-BK152</f>
      </c>
      <c r="CA152">
        <f>BZ152+AR151+AQ152-BL152</f>
      </c>
      <c r="CB152">
        <f>CA152+AU151+AT152-BM152</f>
      </c>
      <c r="CC152">
        <f>MAX(0,Plan!$B$6-SUM(AY152:BM152))</f>
      </c>
    </row>
    <row r="153" spans="1:81" x14ac:dyDescent="0.25">
      <c r="A153">
        <v>148</v>
      </c>
      <c r="B153" s="22">
        <f>EDATE(Plan!$B$5,A153-1)</f>
      </c>
      <c r="C153" s="14">
        <f>ROUND(AY153+MIN(E152+D153-AY153,$CC153),2)</f>
      </c>
      <c r="D153" s="14">
        <f>ROUND(ROUND(E152*100,0)*ROUND(D$3*100000,0)/1200000,0)/100</f>
      </c>
      <c r="E153" s="14">
        <f>ROUND(E152+D153-C153,2)</f>
      </c>
      <c r="F153" s="14">
        <f>ROUND(AZ153+MIN(H152+G153-AZ153,MAX(0,$CC153-BN153)),2)</f>
      </c>
      <c r="G153" s="14">
        <f>ROUND(ROUND(H152*100,0)*ROUND(G$3*100000,0)/1200000,0)/100</f>
      </c>
      <c r="H153" s="14">
        <f>ROUND(H152+G153-F153,2)</f>
      </c>
      <c r="I153" s="14">
        <f>ROUND(BA153+MIN(K152+J153-BA153,MAX(0,$CC153-BO153)),2)</f>
      </c>
      <c r="J153" s="14">
        <f>ROUND(ROUND(K152*100,0)*ROUND(J$3*100000,0)/1200000,0)/100</f>
      </c>
      <c r="K153" s="14">
        <f>ROUND(K152+J153-I153,2)</f>
      </c>
      <c r="L153" s="14">
        <f>ROUND(BB153+MIN(N152+M153-BB153,MAX(0,$CC153-BP153)),2)</f>
      </c>
      <c r="M153" s="14">
        <f>ROUND(ROUND(N152*100,0)*ROUND(M$3*100000,0)/1200000,0)/100</f>
      </c>
      <c r="N153" s="14">
        <f>ROUND(N152+M153-L153,2)</f>
      </c>
      <c r="O153" s="14">
        <f>ROUND(BC153+MIN(Q152+P153-BC153,MAX(0,$CC153-BQ153)),2)</f>
      </c>
      <c r="P153" s="14">
        <f>ROUND(ROUND(Q152*100,0)*ROUND(P$3*100000,0)/1200000,0)/100</f>
      </c>
      <c r="Q153" s="14">
        <f>ROUND(Q152+P153-O153,2)</f>
      </c>
      <c r="R153" s="14">
        <f>ROUND(BD153+MIN(T152+S153-BD153,MAX(0,$CC153-BR153)),2)</f>
      </c>
      <c r="S153" s="14">
        <f>ROUND(ROUND(T152*100,0)*ROUND(S$3*100000,0)/1200000,0)/100</f>
      </c>
      <c r="T153" s="14">
        <f>ROUND(T152+S153-R153,2)</f>
      </c>
      <c r="U153" s="14">
        <f>ROUND(BE153+MIN(W152+V153-BE153,MAX(0,$CC153-BS153)),2)</f>
      </c>
      <c r="V153" s="14">
        <f>ROUND(ROUND(W152*100,0)*ROUND(V$3*100000,0)/1200000,0)/100</f>
      </c>
      <c r="W153" s="14">
        <f>ROUND(W152+V153-U153,2)</f>
      </c>
      <c r="X153" s="14">
        <f>ROUND(BF153+MIN(Z152+Y153-BF153,MAX(0,$CC153-BT153)),2)</f>
      </c>
      <c r="Y153" s="14">
        <f>ROUND(ROUND(Z152*100,0)*ROUND(Y$3*100000,0)/1200000,0)/100</f>
      </c>
      <c r="Z153" s="14">
        <f>ROUND(Z152+Y153-X153,2)</f>
      </c>
      <c r="AA153" s="14">
        <f>ROUND(BG153+MIN(AC152+AB153-BG153,MAX(0,$CC153-BU153)),2)</f>
      </c>
      <c r="AB153" s="14">
        <f>ROUND(ROUND(AC152*100,0)*ROUND(AB$3*100000,0)/1200000,0)/100</f>
      </c>
      <c r="AC153" s="14">
        <f>ROUND(AC152+AB153-AA153,2)</f>
      </c>
      <c r="AD153" s="14">
        <f>ROUND(BH153+MIN(AF152+AE153-BH153,MAX(0,$CC153-BV153)),2)</f>
      </c>
      <c r="AE153" s="14">
        <f>ROUND(ROUND(AF152*100,0)*ROUND(AE$3*100000,0)/1200000,0)/100</f>
      </c>
      <c r="AF153" s="14">
        <f>ROUND(AF152+AE153-AD153,2)</f>
      </c>
      <c r="AG153" s="14">
        <f>ROUND(BI153+MIN(AI152+AH153-BI153,MAX(0,$CC153-BW153)),2)</f>
      </c>
      <c r="AH153" s="14">
        <f>ROUND(ROUND(AI152*100,0)*ROUND(AH$3*100000,0)/1200000,0)/100</f>
      </c>
      <c r="AI153" s="14">
        <f>ROUND(AI152+AH153-AG153,2)</f>
      </c>
      <c r="AJ153" s="14">
        <f>ROUND(BJ153+MIN(AL152+AK153-BJ153,MAX(0,$CC153-BX153)),2)</f>
      </c>
      <c r="AK153" s="14">
        <f>ROUND(ROUND(AL152*100,0)*ROUND(AK$3*100000,0)/1200000,0)/100</f>
      </c>
      <c r="AL153" s="14">
        <f>ROUND(AL152+AK153-AJ153,2)</f>
      </c>
      <c r="AM153" s="14">
        <f>ROUND(BK153+MIN(AO152+AN153-BK153,MAX(0,$CC153-BY153)),2)</f>
      </c>
      <c r="AN153" s="14">
        <f>ROUND(ROUND(AO152*100,0)*ROUND(AN$3*100000,0)/1200000,0)/100</f>
      </c>
      <c r="AO153" s="14">
        <f>ROUND(AO152+AN153-AM153,2)</f>
      </c>
      <c r="AP153" s="14">
        <f>ROUND(BL153+MIN(AR152+AQ153-BL153,MAX(0,$CC153-BZ153)),2)</f>
      </c>
      <c r="AQ153" s="14">
        <f>ROUND(ROUND(AR152*100,0)*ROUND(AQ$3*100000,0)/1200000,0)/100</f>
      </c>
      <c r="AR153" s="14">
        <f>ROUND(AR152+AQ153-AP153,2)</f>
      </c>
      <c r="AS153" s="14">
        <f>ROUND(BM153+MIN(AU152+AT153-BM153,MAX(0,$CC153-CA153)),2)</f>
      </c>
      <c r="AT153" s="14">
        <f>ROUND(ROUND(AU152*100,0)*ROUND(AT$3*100000,0)/1200000,0)/100</f>
      </c>
      <c r="AU153" s="14">
        <f>ROUND(AU152+AT153-AS153,2)</f>
      </c>
      <c r="AV153" s="11">
        <f>SUMIF($C$4:$AU$4,"Payment",C153:AU153)</f>
      </c>
      <c r="AW153" s="11">
        <f>SUMIF($C$4:$AU$4,"Interest",C153:AU153)</f>
      </c>
      <c r="AX153" s="11">
        <f>ROUND(SUMIF($C$4:$AU$4,"Balance",C153:AU153),2)</f>
      </c>
      <c r="AY153">
        <f>MIN(E152+D153,C$3)</f>
      </c>
      <c r="AZ153">
        <f>MIN(H152+G153,F$3)</f>
      </c>
      <c r="BA153">
        <f>MIN(K152+J153,I$3)</f>
      </c>
      <c r="BB153">
        <f>MIN(N152+M153,L$3)</f>
      </c>
      <c r="BC153">
        <f>MIN(Q152+P153,O$3)</f>
      </c>
      <c r="BD153">
        <f>MIN(T152+S153,R$3)</f>
      </c>
      <c r="BE153">
        <f>MIN(W152+V153,U$3)</f>
      </c>
      <c r="BF153">
        <f>MIN(Z152+Y153,X$3)</f>
      </c>
      <c r="BG153">
        <f>MIN(AC152+AB153,AA$3)</f>
      </c>
      <c r="BH153">
        <f>MIN(AF152+AE153,AD$3)</f>
      </c>
      <c r="BI153">
        <f>MIN(AI152+AH153,AG$3)</f>
      </c>
      <c r="BJ153">
        <f>MIN(AL152+AK153,AJ$3)</f>
      </c>
      <c r="BK153">
        <f>MIN(AO152+AN153,AM$3)</f>
      </c>
      <c r="BL153">
        <f>MIN(AR152+AQ153,AP$3)</f>
      </c>
      <c r="BM153">
        <f>MIN(AU152+AT153,AS$3)</f>
      </c>
      <c r="BN153">
        <f>E152+D153-AY153</f>
      </c>
      <c r="BO153">
        <f>BN153+H152+G153-AZ153</f>
      </c>
      <c r="BP153">
        <f>BO153+K152+J153-BA153</f>
      </c>
      <c r="BQ153">
        <f>BP153+N152+M153-BB153</f>
      </c>
      <c r="BR153">
        <f>BQ153+Q152+P153-BC153</f>
      </c>
      <c r="BS153">
        <f>BR153+T152+S153-BD153</f>
      </c>
      <c r="BT153">
        <f>BS153+W152+V153-BE153</f>
      </c>
      <c r="BU153">
        <f>BT153+Z152+Y153-BF153</f>
      </c>
      <c r="BV153">
        <f>BU153+AC152+AB153-BG153</f>
      </c>
      <c r="BW153">
        <f>BV153+AF152+AE153-BH153</f>
      </c>
      <c r="BX153">
        <f>BW153+AI152+AH153-BI153</f>
      </c>
      <c r="BY153">
        <f>BX153+AL152+AK153-BJ153</f>
      </c>
      <c r="BZ153">
        <f>BY153+AO152+AN153-BK153</f>
      </c>
      <c r="CA153">
        <f>BZ153+AR152+AQ153-BL153</f>
      </c>
      <c r="CB153">
        <f>CA153+AU152+AT153-BM153</f>
      </c>
      <c r="CC153">
        <f>MAX(0,Plan!$B$6-SUM(AY153:BM153))</f>
      </c>
    </row>
    <row r="154" spans="1:81" x14ac:dyDescent="0.25">
      <c r="A154">
        <v>149</v>
      </c>
      <c r="B154" s="22">
        <f>EDATE(Plan!$B$5,A154-1)</f>
      </c>
      <c r="C154" s="14">
        <f>ROUND(AY154+MIN(E153+D154-AY154,$CC154),2)</f>
      </c>
      <c r="D154" s="14">
        <f>ROUND(ROUND(E153*100,0)*ROUND(D$3*100000,0)/1200000,0)/100</f>
      </c>
      <c r="E154" s="14">
        <f>ROUND(E153+D154-C154,2)</f>
      </c>
      <c r="F154" s="14">
        <f>ROUND(AZ154+MIN(H153+G154-AZ154,MAX(0,$CC154-BN154)),2)</f>
      </c>
      <c r="G154" s="14">
        <f>ROUND(ROUND(H153*100,0)*ROUND(G$3*100000,0)/1200000,0)/100</f>
      </c>
      <c r="H154" s="14">
        <f>ROUND(H153+G154-F154,2)</f>
      </c>
      <c r="I154" s="14">
        <f>ROUND(BA154+MIN(K153+J154-BA154,MAX(0,$CC154-BO154)),2)</f>
      </c>
      <c r="J154" s="14">
        <f>ROUND(ROUND(K153*100,0)*ROUND(J$3*100000,0)/1200000,0)/100</f>
      </c>
      <c r="K154" s="14">
        <f>ROUND(K153+J154-I154,2)</f>
      </c>
      <c r="L154" s="14">
        <f>ROUND(BB154+MIN(N153+M154-BB154,MAX(0,$CC154-BP154)),2)</f>
      </c>
      <c r="M154" s="14">
        <f>ROUND(ROUND(N153*100,0)*ROUND(M$3*100000,0)/1200000,0)/100</f>
      </c>
      <c r="N154" s="14">
        <f>ROUND(N153+M154-L154,2)</f>
      </c>
      <c r="O154" s="14">
        <f>ROUND(BC154+MIN(Q153+P154-BC154,MAX(0,$CC154-BQ154)),2)</f>
      </c>
      <c r="P154" s="14">
        <f>ROUND(ROUND(Q153*100,0)*ROUND(P$3*100000,0)/1200000,0)/100</f>
      </c>
      <c r="Q154" s="14">
        <f>ROUND(Q153+P154-O154,2)</f>
      </c>
      <c r="R154" s="14">
        <f>ROUND(BD154+MIN(T153+S154-BD154,MAX(0,$CC154-BR154)),2)</f>
      </c>
      <c r="S154" s="14">
        <f>ROUND(ROUND(T153*100,0)*ROUND(S$3*100000,0)/1200000,0)/100</f>
      </c>
      <c r="T154" s="14">
        <f>ROUND(T153+S154-R154,2)</f>
      </c>
      <c r="U154" s="14">
        <f>ROUND(BE154+MIN(W153+V154-BE154,MAX(0,$CC154-BS154)),2)</f>
      </c>
      <c r="V154" s="14">
        <f>ROUND(ROUND(W153*100,0)*ROUND(V$3*100000,0)/1200000,0)/100</f>
      </c>
      <c r="W154" s="14">
        <f>ROUND(W153+V154-U154,2)</f>
      </c>
      <c r="X154" s="14">
        <f>ROUND(BF154+MIN(Z153+Y154-BF154,MAX(0,$CC154-BT154)),2)</f>
      </c>
      <c r="Y154" s="14">
        <f>ROUND(ROUND(Z153*100,0)*ROUND(Y$3*100000,0)/1200000,0)/100</f>
      </c>
      <c r="Z154" s="14">
        <f>ROUND(Z153+Y154-X154,2)</f>
      </c>
      <c r="AA154" s="14">
        <f>ROUND(BG154+MIN(AC153+AB154-BG154,MAX(0,$CC154-BU154)),2)</f>
      </c>
      <c r="AB154" s="14">
        <f>ROUND(ROUND(AC153*100,0)*ROUND(AB$3*100000,0)/1200000,0)/100</f>
      </c>
      <c r="AC154" s="14">
        <f>ROUND(AC153+AB154-AA154,2)</f>
      </c>
      <c r="AD154" s="14">
        <f>ROUND(BH154+MIN(AF153+AE154-BH154,MAX(0,$CC154-BV154)),2)</f>
      </c>
      <c r="AE154" s="14">
        <f>ROUND(ROUND(AF153*100,0)*ROUND(AE$3*100000,0)/1200000,0)/100</f>
      </c>
      <c r="AF154" s="14">
        <f>ROUND(AF153+AE154-AD154,2)</f>
      </c>
      <c r="AG154" s="14">
        <f>ROUND(BI154+MIN(AI153+AH154-BI154,MAX(0,$CC154-BW154)),2)</f>
      </c>
      <c r="AH154" s="14">
        <f>ROUND(ROUND(AI153*100,0)*ROUND(AH$3*100000,0)/1200000,0)/100</f>
      </c>
      <c r="AI154" s="14">
        <f>ROUND(AI153+AH154-AG154,2)</f>
      </c>
      <c r="AJ154" s="14">
        <f>ROUND(BJ154+MIN(AL153+AK154-BJ154,MAX(0,$CC154-BX154)),2)</f>
      </c>
      <c r="AK154" s="14">
        <f>ROUND(ROUND(AL153*100,0)*ROUND(AK$3*100000,0)/1200000,0)/100</f>
      </c>
      <c r="AL154" s="14">
        <f>ROUND(AL153+AK154-AJ154,2)</f>
      </c>
      <c r="AM154" s="14">
        <f>ROUND(BK154+MIN(AO153+AN154-BK154,MAX(0,$CC154-BY154)),2)</f>
      </c>
      <c r="AN154" s="14">
        <f>ROUND(ROUND(AO153*100,0)*ROUND(AN$3*100000,0)/1200000,0)/100</f>
      </c>
      <c r="AO154" s="14">
        <f>ROUND(AO153+AN154-AM154,2)</f>
      </c>
      <c r="AP154" s="14">
        <f>ROUND(BL154+MIN(AR153+AQ154-BL154,MAX(0,$CC154-BZ154)),2)</f>
      </c>
      <c r="AQ154" s="14">
        <f>ROUND(ROUND(AR153*100,0)*ROUND(AQ$3*100000,0)/1200000,0)/100</f>
      </c>
      <c r="AR154" s="14">
        <f>ROUND(AR153+AQ154-AP154,2)</f>
      </c>
      <c r="AS154" s="14">
        <f>ROUND(BM154+MIN(AU153+AT154-BM154,MAX(0,$CC154-CA154)),2)</f>
      </c>
      <c r="AT154" s="14">
        <f>ROUND(ROUND(AU153*100,0)*ROUND(AT$3*100000,0)/1200000,0)/100</f>
      </c>
      <c r="AU154" s="14">
        <f>ROUND(AU153+AT154-AS154,2)</f>
      </c>
      <c r="AV154" s="11">
        <f>SUMIF($C$4:$AU$4,"Payment",C154:AU154)</f>
      </c>
      <c r="AW154" s="11">
        <f>SUMIF($C$4:$AU$4,"Interest",C154:AU154)</f>
      </c>
      <c r="AX154" s="11">
        <f>ROUND(SUMIF($C$4:$AU$4,"Balance",C154:AU154),2)</f>
      </c>
      <c r="AY154">
        <f>MIN(E153+D154,C$3)</f>
      </c>
      <c r="AZ154">
        <f>MIN(H153+G154,F$3)</f>
      </c>
      <c r="BA154">
        <f>MIN(K153+J154,I$3)</f>
      </c>
      <c r="BB154">
        <f>MIN(N153+M154,L$3)</f>
      </c>
      <c r="BC154">
        <f>MIN(Q153+P154,O$3)</f>
      </c>
      <c r="BD154">
        <f>MIN(T153+S154,R$3)</f>
      </c>
      <c r="BE154">
        <f>MIN(W153+V154,U$3)</f>
      </c>
      <c r="BF154">
        <f>MIN(Z153+Y154,X$3)</f>
      </c>
      <c r="BG154">
        <f>MIN(AC153+AB154,AA$3)</f>
      </c>
      <c r="BH154">
        <f>MIN(AF153+AE154,AD$3)</f>
      </c>
      <c r="BI154">
        <f>MIN(AI153+AH154,AG$3)</f>
      </c>
      <c r="BJ154">
        <f>MIN(AL153+AK154,AJ$3)</f>
      </c>
      <c r="BK154">
        <f>MIN(AO153+AN154,AM$3)</f>
      </c>
      <c r="BL154">
        <f>MIN(AR153+AQ154,AP$3)</f>
      </c>
      <c r="BM154">
        <f>MIN(AU153+AT154,AS$3)</f>
      </c>
      <c r="BN154">
        <f>E153+D154-AY154</f>
      </c>
      <c r="BO154">
        <f>BN154+H153+G154-AZ154</f>
      </c>
      <c r="BP154">
        <f>BO154+K153+J154-BA154</f>
      </c>
      <c r="BQ154">
        <f>BP154+N153+M154-BB154</f>
      </c>
      <c r="BR154">
        <f>BQ154+Q153+P154-BC154</f>
      </c>
      <c r="BS154">
        <f>BR154+T153+S154-BD154</f>
      </c>
      <c r="BT154">
        <f>BS154+W153+V154-BE154</f>
      </c>
      <c r="BU154">
        <f>BT154+Z153+Y154-BF154</f>
      </c>
      <c r="BV154">
        <f>BU154+AC153+AB154-BG154</f>
      </c>
      <c r="BW154">
        <f>BV154+AF153+AE154-BH154</f>
      </c>
      <c r="BX154">
        <f>BW154+AI153+AH154-BI154</f>
      </c>
      <c r="BY154">
        <f>BX154+AL153+AK154-BJ154</f>
      </c>
      <c r="BZ154">
        <f>BY154+AO153+AN154-BK154</f>
      </c>
      <c r="CA154">
        <f>BZ154+AR153+AQ154-BL154</f>
      </c>
      <c r="CB154">
        <f>CA154+AU153+AT154-BM154</f>
      </c>
      <c r="CC154">
        <f>MAX(0,Plan!$B$6-SUM(AY154:BM154))</f>
      </c>
    </row>
    <row r="155" spans="1:81" x14ac:dyDescent="0.25">
      <c r="A155">
        <v>150</v>
      </c>
      <c r="B155" s="22">
        <f>EDATE(Plan!$B$5,A155-1)</f>
      </c>
      <c r="C155" s="14">
        <f>ROUND(AY155+MIN(E154+D155-AY155,$CC155),2)</f>
      </c>
      <c r="D155" s="14">
        <f>ROUND(ROUND(E154*100,0)*ROUND(D$3*100000,0)/1200000,0)/100</f>
      </c>
      <c r="E155" s="14">
        <f>ROUND(E154+D155-C155,2)</f>
      </c>
      <c r="F155" s="14">
        <f>ROUND(AZ155+MIN(H154+G155-AZ155,MAX(0,$CC155-BN155)),2)</f>
      </c>
      <c r="G155" s="14">
        <f>ROUND(ROUND(H154*100,0)*ROUND(G$3*100000,0)/1200000,0)/100</f>
      </c>
      <c r="H155" s="14">
        <f>ROUND(H154+G155-F155,2)</f>
      </c>
      <c r="I155" s="14">
        <f>ROUND(BA155+MIN(K154+J155-BA155,MAX(0,$CC155-BO155)),2)</f>
      </c>
      <c r="J155" s="14">
        <f>ROUND(ROUND(K154*100,0)*ROUND(J$3*100000,0)/1200000,0)/100</f>
      </c>
      <c r="K155" s="14">
        <f>ROUND(K154+J155-I155,2)</f>
      </c>
      <c r="L155" s="14">
        <f>ROUND(BB155+MIN(N154+M155-BB155,MAX(0,$CC155-BP155)),2)</f>
      </c>
      <c r="M155" s="14">
        <f>ROUND(ROUND(N154*100,0)*ROUND(M$3*100000,0)/1200000,0)/100</f>
      </c>
      <c r="N155" s="14">
        <f>ROUND(N154+M155-L155,2)</f>
      </c>
      <c r="O155" s="14">
        <f>ROUND(BC155+MIN(Q154+P155-BC155,MAX(0,$CC155-BQ155)),2)</f>
      </c>
      <c r="P155" s="14">
        <f>ROUND(ROUND(Q154*100,0)*ROUND(P$3*100000,0)/1200000,0)/100</f>
      </c>
      <c r="Q155" s="14">
        <f>ROUND(Q154+P155-O155,2)</f>
      </c>
      <c r="R155" s="14">
        <f>ROUND(BD155+MIN(T154+S155-BD155,MAX(0,$CC155-BR155)),2)</f>
      </c>
      <c r="S155" s="14">
        <f>ROUND(ROUND(T154*100,0)*ROUND(S$3*100000,0)/1200000,0)/100</f>
      </c>
      <c r="T155" s="14">
        <f>ROUND(T154+S155-R155,2)</f>
      </c>
      <c r="U155" s="14">
        <f>ROUND(BE155+MIN(W154+V155-BE155,MAX(0,$CC155-BS155)),2)</f>
      </c>
      <c r="V155" s="14">
        <f>ROUND(ROUND(W154*100,0)*ROUND(V$3*100000,0)/1200000,0)/100</f>
      </c>
      <c r="W155" s="14">
        <f>ROUND(W154+V155-U155,2)</f>
      </c>
      <c r="X155" s="14">
        <f>ROUND(BF155+MIN(Z154+Y155-BF155,MAX(0,$CC155-BT155)),2)</f>
      </c>
      <c r="Y155" s="14">
        <f>ROUND(ROUND(Z154*100,0)*ROUND(Y$3*100000,0)/1200000,0)/100</f>
      </c>
      <c r="Z155" s="14">
        <f>ROUND(Z154+Y155-X155,2)</f>
      </c>
      <c r="AA155" s="14">
        <f>ROUND(BG155+MIN(AC154+AB155-BG155,MAX(0,$CC155-BU155)),2)</f>
      </c>
      <c r="AB155" s="14">
        <f>ROUND(ROUND(AC154*100,0)*ROUND(AB$3*100000,0)/1200000,0)/100</f>
      </c>
      <c r="AC155" s="14">
        <f>ROUND(AC154+AB155-AA155,2)</f>
      </c>
      <c r="AD155" s="14">
        <f>ROUND(BH155+MIN(AF154+AE155-BH155,MAX(0,$CC155-BV155)),2)</f>
      </c>
      <c r="AE155" s="14">
        <f>ROUND(ROUND(AF154*100,0)*ROUND(AE$3*100000,0)/1200000,0)/100</f>
      </c>
      <c r="AF155" s="14">
        <f>ROUND(AF154+AE155-AD155,2)</f>
      </c>
      <c r="AG155" s="14">
        <f>ROUND(BI155+MIN(AI154+AH155-BI155,MAX(0,$CC155-BW155)),2)</f>
      </c>
      <c r="AH155" s="14">
        <f>ROUND(ROUND(AI154*100,0)*ROUND(AH$3*100000,0)/1200000,0)/100</f>
      </c>
      <c r="AI155" s="14">
        <f>ROUND(AI154+AH155-AG155,2)</f>
      </c>
      <c r="AJ155" s="14">
        <f>ROUND(BJ155+MIN(AL154+AK155-BJ155,MAX(0,$CC155-BX155)),2)</f>
      </c>
      <c r="AK155" s="14">
        <f>ROUND(ROUND(AL154*100,0)*ROUND(AK$3*100000,0)/1200000,0)/100</f>
      </c>
      <c r="AL155" s="14">
        <f>ROUND(AL154+AK155-AJ155,2)</f>
      </c>
      <c r="AM155" s="14">
        <f>ROUND(BK155+MIN(AO154+AN155-BK155,MAX(0,$CC155-BY155)),2)</f>
      </c>
      <c r="AN155" s="14">
        <f>ROUND(ROUND(AO154*100,0)*ROUND(AN$3*100000,0)/1200000,0)/100</f>
      </c>
      <c r="AO155" s="14">
        <f>ROUND(AO154+AN155-AM155,2)</f>
      </c>
      <c r="AP155" s="14">
        <f>ROUND(BL155+MIN(AR154+AQ155-BL155,MAX(0,$CC155-BZ155)),2)</f>
      </c>
      <c r="AQ155" s="14">
        <f>ROUND(ROUND(AR154*100,0)*ROUND(AQ$3*100000,0)/1200000,0)/100</f>
      </c>
      <c r="AR155" s="14">
        <f>ROUND(AR154+AQ155-AP155,2)</f>
      </c>
      <c r="AS155" s="14">
        <f>ROUND(BM155+MIN(AU154+AT155-BM155,MAX(0,$CC155-CA155)),2)</f>
      </c>
      <c r="AT155" s="14">
        <f>ROUND(ROUND(AU154*100,0)*ROUND(AT$3*100000,0)/1200000,0)/100</f>
      </c>
      <c r="AU155" s="14">
        <f>ROUND(AU154+AT155-AS155,2)</f>
      </c>
      <c r="AV155" s="11">
        <f>SUMIF($C$4:$AU$4,"Payment",C155:AU155)</f>
      </c>
      <c r="AW155" s="11">
        <f>SUMIF($C$4:$AU$4,"Interest",C155:AU155)</f>
      </c>
      <c r="AX155" s="11">
        <f>ROUND(SUMIF($C$4:$AU$4,"Balance",C155:AU155),2)</f>
      </c>
      <c r="AY155">
        <f>MIN(E154+D155,C$3)</f>
      </c>
      <c r="AZ155">
        <f>MIN(H154+G155,F$3)</f>
      </c>
      <c r="BA155">
        <f>MIN(K154+J155,I$3)</f>
      </c>
      <c r="BB155">
        <f>MIN(N154+M155,L$3)</f>
      </c>
      <c r="BC155">
        <f>MIN(Q154+P155,O$3)</f>
      </c>
      <c r="BD155">
        <f>MIN(T154+S155,R$3)</f>
      </c>
      <c r="BE155">
        <f>MIN(W154+V155,U$3)</f>
      </c>
      <c r="BF155">
        <f>MIN(Z154+Y155,X$3)</f>
      </c>
      <c r="BG155">
        <f>MIN(AC154+AB155,AA$3)</f>
      </c>
      <c r="BH155">
        <f>MIN(AF154+AE155,AD$3)</f>
      </c>
      <c r="BI155">
        <f>MIN(AI154+AH155,AG$3)</f>
      </c>
      <c r="BJ155">
        <f>MIN(AL154+AK155,AJ$3)</f>
      </c>
      <c r="BK155">
        <f>MIN(AO154+AN155,AM$3)</f>
      </c>
      <c r="BL155">
        <f>MIN(AR154+AQ155,AP$3)</f>
      </c>
      <c r="BM155">
        <f>MIN(AU154+AT155,AS$3)</f>
      </c>
      <c r="BN155">
        <f>E154+D155-AY155</f>
      </c>
      <c r="BO155">
        <f>BN155+H154+G155-AZ155</f>
      </c>
      <c r="BP155">
        <f>BO155+K154+J155-BA155</f>
      </c>
      <c r="BQ155">
        <f>BP155+N154+M155-BB155</f>
      </c>
      <c r="BR155">
        <f>BQ155+Q154+P155-BC155</f>
      </c>
      <c r="BS155">
        <f>BR155+T154+S155-BD155</f>
      </c>
      <c r="BT155">
        <f>BS155+W154+V155-BE155</f>
      </c>
      <c r="BU155">
        <f>BT155+Z154+Y155-BF155</f>
      </c>
      <c r="BV155">
        <f>BU155+AC154+AB155-BG155</f>
      </c>
      <c r="BW155">
        <f>BV155+AF154+AE155-BH155</f>
      </c>
      <c r="BX155">
        <f>BW155+AI154+AH155-BI155</f>
      </c>
      <c r="BY155">
        <f>BX155+AL154+AK155-BJ155</f>
      </c>
      <c r="BZ155">
        <f>BY155+AO154+AN155-BK155</f>
      </c>
      <c r="CA155">
        <f>BZ155+AR154+AQ155-BL155</f>
      </c>
      <c r="CB155">
        <f>CA155+AU154+AT155-BM155</f>
      </c>
      <c r="CC155">
        <f>MAX(0,Plan!$B$6-SUM(AY155:BM155))</f>
      </c>
    </row>
    <row r="156" spans="1:81" x14ac:dyDescent="0.25">
      <c r="A156">
        <v>151</v>
      </c>
      <c r="B156" s="22">
        <f>EDATE(Plan!$B$5,A156-1)</f>
      </c>
      <c r="C156" s="14">
        <f>ROUND(AY156+MIN(E155+D156-AY156,$CC156),2)</f>
      </c>
      <c r="D156" s="14">
        <f>ROUND(ROUND(E155*100,0)*ROUND(D$3*100000,0)/1200000,0)/100</f>
      </c>
      <c r="E156" s="14">
        <f>ROUND(E155+D156-C156,2)</f>
      </c>
      <c r="F156" s="14">
        <f>ROUND(AZ156+MIN(H155+G156-AZ156,MAX(0,$CC156-BN156)),2)</f>
      </c>
      <c r="G156" s="14">
        <f>ROUND(ROUND(H155*100,0)*ROUND(G$3*100000,0)/1200000,0)/100</f>
      </c>
      <c r="H156" s="14">
        <f>ROUND(H155+G156-F156,2)</f>
      </c>
      <c r="I156" s="14">
        <f>ROUND(BA156+MIN(K155+J156-BA156,MAX(0,$CC156-BO156)),2)</f>
      </c>
      <c r="J156" s="14">
        <f>ROUND(ROUND(K155*100,0)*ROUND(J$3*100000,0)/1200000,0)/100</f>
      </c>
      <c r="K156" s="14">
        <f>ROUND(K155+J156-I156,2)</f>
      </c>
      <c r="L156" s="14">
        <f>ROUND(BB156+MIN(N155+M156-BB156,MAX(0,$CC156-BP156)),2)</f>
      </c>
      <c r="M156" s="14">
        <f>ROUND(ROUND(N155*100,0)*ROUND(M$3*100000,0)/1200000,0)/100</f>
      </c>
      <c r="N156" s="14">
        <f>ROUND(N155+M156-L156,2)</f>
      </c>
      <c r="O156" s="14">
        <f>ROUND(BC156+MIN(Q155+P156-BC156,MAX(0,$CC156-BQ156)),2)</f>
      </c>
      <c r="P156" s="14">
        <f>ROUND(ROUND(Q155*100,0)*ROUND(P$3*100000,0)/1200000,0)/100</f>
      </c>
      <c r="Q156" s="14">
        <f>ROUND(Q155+P156-O156,2)</f>
      </c>
      <c r="R156" s="14">
        <f>ROUND(BD156+MIN(T155+S156-BD156,MAX(0,$CC156-BR156)),2)</f>
      </c>
      <c r="S156" s="14">
        <f>ROUND(ROUND(T155*100,0)*ROUND(S$3*100000,0)/1200000,0)/100</f>
      </c>
      <c r="T156" s="14">
        <f>ROUND(T155+S156-R156,2)</f>
      </c>
      <c r="U156" s="14">
        <f>ROUND(BE156+MIN(W155+V156-BE156,MAX(0,$CC156-BS156)),2)</f>
      </c>
      <c r="V156" s="14">
        <f>ROUND(ROUND(W155*100,0)*ROUND(V$3*100000,0)/1200000,0)/100</f>
      </c>
      <c r="W156" s="14">
        <f>ROUND(W155+V156-U156,2)</f>
      </c>
      <c r="X156" s="14">
        <f>ROUND(BF156+MIN(Z155+Y156-BF156,MAX(0,$CC156-BT156)),2)</f>
      </c>
      <c r="Y156" s="14">
        <f>ROUND(ROUND(Z155*100,0)*ROUND(Y$3*100000,0)/1200000,0)/100</f>
      </c>
      <c r="Z156" s="14">
        <f>ROUND(Z155+Y156-X156,2)</f>
      </c>
      <c r="AA156" s="14">
        <f>ROUND(BG156+MIN(AC155+AB156-BG156,MAX(0,$CC156-BU156)),2)</f>
      </c>
      <c r="AB156" s="14">
        <f>ROUND(ROUND(AC155*100,0)*ROUND(AB$3*100000,0)/1200000,0)/100</f>
      </c>
      <c r="AC156" s="14">
        <f>ROUND(AC155+AB156-AA156,2)</f>
      </c>
      <c r="AD156" s="14">
        <f>ROUND(BH156+MIN(AF155+AE156-BH156,MAX(0,$CC156-BV156)),2)</f>
      </c>
      <c r="AE156" s="14">
        <f>ROUND(ROUND(AF155*100,0)*ROUND(AE$3*100000,0)/1200000,0)/100</f>
      </c>
      <c r="AF156" s="14">
        <f>ROUND(AF155+AE156-AD156,2)</f>
      </c>
      <c r="AG156" s="14">
        <f>ROUND(BI156+MIN(AI155+AH156-BI156,MAX(0,$CC156-BW156)),2)</f>
      </c>
      <c r="AH156" s="14">
        <f>ROUND(ROUND(AI155*100,0)*ROUND(AH$3*100000,0)/1200000,0)/100</f>
      </c>
      <c r="AI156" s="14">
        <f>ROUND(AI155+AH156-AG156,2)</f>
      </c>
      <c r="AJ156" s="14">
        <f>ROUND(BJ156+MIN(AL155+AK156-BJ156,MAX(0,$CC156-BX156)),2)</f>
      </c>
      <c r="AK156" s="14">
        <f>ROUND(ROUND(AL155*100,0)*ROUND(AK$3*100000,0)/1200000,0)/100</f>
      </c>
      <c r="AL156" s="14">
        <f>ROUND(AL155+AK156-AJ156,2)</f>
      </c>
      <c r="AM156" s="14">
        <f>ROUND(BK156+MIN(AO155+AN156-BK156,MAX(0,$CC156-BY156)),2)</f>
      </c>
      <c r="AN156" s="14">
        <f>ROUND(ROUND(AO155*100,0)*ROUND(AN$3*100000,0)/1200000,0)/100</f>
      </c>
      <c r="AO156" s="14">
        <f>ROUND(AO155+AN156-AM156,2)</f>
      </c>
      <c r="AP156" s="14">
        <f>ROUND(BL156+MIN(AR155+AQ156-BL156,MAX(0,$CC156-BZ156)),2)</f>
      </c>
      <c r="AQ156" s="14">
        <f>ROUND(ROUND(AR155*100,0)*ROUND(AQ$3*100000,0)/1200000,0)/100</f>
      </c>
      <c r="AR156" s="14">
        <f>ROUND(AR155+AQ156-AP156,2)</f>
      </c>
      <c r="AS156" s="14">
        <f>ROUND(BM156+MIN(AU155+AT156-BM156,MAX(0,$CC156-CA156)),2)</f>
      </c>
      <c r="AT156" s="14">
        <f>ROUND(ROUND(AU155*100,0)*ROUND(AT$3*100000,0)/1200000,0)/100</f>
      </c>
      <c r="AU156" s="14">
        <f>ROUND(AU155+AT156-AS156,2)</f>
      </c>
      <c r="AV156" s="11">
        <f>SUMIF($C$4:$AU$4,"Payment",C156:AU156)</f>
      </c>
      <c r="AW156" s="11">
        <f>SUMIF($C$4:$AU$4,"Interest",C156:AU156)</f>
      </c>
      <c r="AX156" s="11">
        <f>ROUND(SUMIF($C$4:$AU$4,"Balance",C156:AU156),2)</f>
      </c>
      <c r="AY156">
        <f>MIN(E155+D156,C$3)</f>
      </c>
      <c r="AZ156">
        <f>MIN(H155+G156,F$3)</f>
      </c>
      <c r="BA156">
        <f>MIN(K155+J156,I$3)</f>
      </c>
      <c r="BB156">
        <f>MIN(N155+M156,L$3)</f>
      </c>
      <c r="BC156">
        <f>MIN(Q155+P156,O$3)</f>
      </c>
      <c r="BD156">
        <f>MIN(T155+S156,R$3)</f>
      </c>
      <c r="BE156">
        <f>MIN(W155+V156,U$3)</f>
      </c>
      <c r="BF156">
        <f>MIN(Z155+Y156,X$3)</f>
      </c>
      <c r="BG156">
        <f>MIN(AC155+AB156,AA$3)</f>
      </c>
      <c r="BH156">
        <f>MIN(AF155+AE156,AD$3)</f>
      </c>
      <c r="BI156">
        <f>MIN(AI155+AH156,AG$3)</f>
      </c>
      <c r="BJ156">
        <f>MIN(AL155+AK156,AJ$3)</f>
      </c>
      <c r="BK156">
        <f>MIN(AO155+AN156,AM$3)</f>
      </c>
      <c r="BL156">
        <f>MIN(AR155+AQ156,AP$3)</f>
      </c>
      <c r="BM156">
        <f>MIN(AU155+AT156,AS$3)</f>
      </c>
      <c r="BN156">
        <f>E155+D156-AY156</f>
      </c>
      <c r="BO156">
        <f>BN156+H155+G156-AZ156</f>
      </c>
      <c r="BP156">
        <f>BO156+K155+J156-BA156</f>
      </c>
      <c r="BQ156">
        <f>BP156+N155+M156-BB156</f>
      </c>
      <c r="BR156">
        <f>BQ156+Q155+P156-BC156</f>
      </c>
      <c r="BS156">
        <f>BR156+T155+S156-BD156</f>
      </c>
      <c r="BT156">
        <f>BS156+W155+V156-BE156</f>
      </c>
      <c r="BU156">
        <f>BT156+Z155+Y156-BF156</f>
      </c>
      <c r="BV156">
        <f>BU156+AC155+AB156-BG156</f>
      </c>
      <c r="BW156">
        <f>BV156+AF155+AE156-BH156</f>
      </c>
      <c r="BX156">
        <f>BW156+AI155+AH156-BI156</f>
      </c>
      <c r="BY156">
        <f>BX156+AL155+AK156-BJ156</f>
      </c>
      <c r="BZ156">
        <f>BY156+AO155+AN156-BK156</f>
      </c>
      <c r="CA156">
        <f>BZ156+AR155+AQ156-BL156</f>
      </c>
      <c r="CB156">
        <f>CA156+AU155+AT156-BM156</f>
      </c>
      <c r="CC156">
        <f>MAX(0,Plan!$B$6-SUM(AY156:BM156))</f>
      </c>
    </row>
    <row r="157" spans="1:81" x14ac:dyDescent="0.25">
      <c r="A157">
        <v>152</v>
      </c>
      <c r="B157" s="22">
        <f>EDATE(Plan!$B$5,A157-1)</f>
      </c>
      <c r="C157" s="14">
        <f>ROUND(AY157+MIN(E156+D157-AY157,$CC157),2)</f>
      </c>
      <c r="D157" s="14">
        <f>ROUND(ROUND(E156*100,0)*ROUND(D$3*100000,0)/1200000,0)/100</f>
      </c>
      <c r="E157" s="14">
        <f>ROUND(E156+D157-C157,2)</f>
      </c>
      <c r="F157" s="14">
        <f>ROUND(AZ157+MIN(H156+G157-AZ157,MAX(0,$CC157-BN157)),2)</f>
      </c>
      <c r="G157" s="14">
        <f>ROUND(ROUND(H156*100,0)*ROUND(G$3*100000,0)/1200000,0)/100</f>
      </c>
      <c r="H157" s="14">
        <f>ROUND(H156+G157-F157,2)</f>
      </c>
      <c r="I157" s="14">
        <f>ROUND(BA157+MIN(K156+J157-BA157,MAX(0,$CC157-BO157)),2)</f>
      </c>
      <c r="J157" s="14">
        <f>ROUND(ROUND(K156*100,0)*ROUND(J$3*100000,0)/1200000,0)/100</f>
      </c>
      <c r="K157" s="14">
        <f>ROUND(K156+J157-I157,2)</f>
      </c>
      <c r="L157" s="14">
        <f>ROUND(BB157+MIN(N156+M157-BB157,MAX(0,$CC157-BP157)),2)</f>
      </c>
      <c r="M157" s="14">
        <f>ROUND(ROUND(N156*100,0)*ROUND(M$3*100000,0)/1200000,0)/100</f>
      </c>
      <c r="N157" s="14">
        <f>ROUND(N156+M157-L157,2)</f>
      </c>
      <c r="O157" s="14">
        <f>ROUND(BC157+MIN(Q156+P157-BC157,MAX(0,$CC157-BQ157)),2)</f>
      </c>
      <c r="P157" s="14">
        <f>ROUND(ROUND(Q156*100,0)*ROUND(P$3*100000,0)/1200000,0)/100</f>
      </c>
      <c r="Q157" s="14">
        <f>ROUND(Q156+P157-O157,2)</f>
      </c>
      <c r="R157" s="14">
        <f>ROUND(BD157+MIN(T156+S157-BD157,MAX(0,$CC157-BR157)),2)</f>
      </c>
      <c r="S157" s="14">
        <f>ROUND(ROUND(T156*100,0)*ROUND(S$3*100000,0)/1200000,0)/100</f>
      </c>
      <c r="T157" s="14">
        <f>ROUND(T156+S157-R157,2)</f>
      </c>
      <c r="U157" s="14">
        <f>ROUND(BE157+MIN(W156+V157-BE157,MAX(0,$CC157-BS157)),2)</f>
      </c>
      <c r="V157" s="14">
        <f>ROUND(ROUND(W156*100,0)*ROUND(V$3*100000,0)/1200000,0)/100</f>
      </c>
      <c r="W157" s="14">
        <f>ROUND(W156+V157-U157,2)</f>
      </c>
      <c r="X157" s="14">
        <f>ROUND(BF157+MIN(Z156+Y157-BF157,MAX(0,$CC157-BT157)),2)</f>
      </c>
      <c r="Y157" s="14">
        <f>ROUND(ROUND(Z156*100,0)*ROUND(Y$3*100000,0)/1200000,0)/100</f>
      </c>
      <c r="Z157" s="14">
        <f>ROUND(Z156+Y157-X157,2)</f>
      </c>
      <c r="AA157" s="14">
        <f>ROUND(BG157+MIN(AC156+AB157-BG157,MAX(0,$CC157-BU157)),2)</f>
      </c>
      <c r="AB157" s="14">
        <f>ROUND(ROUND(AC156*100,0)*ROUND(AB$3*100000,0)/1200000,0)/100</f>
      </c>
      <c r="AC157" s="14">
        <f>ROUND(AC156+AB157-AA157,2)</f>
      </c>
      <c r="AD157" s="14">
        <f>ROUND(BH157+MIN(AF156+AE157-BH157,MAX(0,$CC157-BV157)),2)</f>
      </c>
      <c r="AE157" s="14">
        <f>ROUND(ROUND(AF156*100,0)*ROUND(AE$3*100000,0)/1200000,0)/100</f>
      </c>
      <c r="AF157" s="14">
        <f>ROUND(AF156+AE157-AD157,2)</f>
      </c>
      <c r="AG157" s="14">
        <f>ROUND(BI157+MIN(AI156+AH157-BI157,MAX(0,$CC157-BW157)),2)</f>
      </c>
      <c r="AH157" s="14">
        <f>ROUND(ROUND(AI156*100,0)*ROUND(AH$3*100000,0)/1200000,0)/100</f>
      </c>
      <c r="AI157" s="14">
        <f>ROUND(AI156+AH157-AG157,2)</f>
      </c>
      <c r="AJ157" s="14">
        <f>ROUND(BJ157+MIN(AL156+AK157-BJ157,MAX(0,$CC157-BX157)),2)</f>
      </c>
      <c r="AK157" s="14">
        <f>ROUND(ROUND(AL156*100,0)*ROUND(AK$3*100000,0)/1200000,0)/100</f>
      </c>
      <c r="AL157" s="14">
        <f>ROUND(AL156+AK157-AJ157,2)</f>
      </c>
      <c r="AM157" s="14">
        <f>ROUND(BK157+MIN(AO156+AN157-BK157,MAX(0,$CC157-BY157)),2)</f>
      </c>
      <c r="AN157" s="14">
        <f>ROUND(ROUND(AO156*100,0)*ROUND(AN$3*100000,0)/1200000,0)/100</f>
      </c>
      <c r="AO157" s="14">
        <f>ROUND(AO156+AN157-AM157,2)</f>
      </c>
      <c r="AP157" s="14">
        <f>ROUND(BL157+MIN(AR156+AQ157-BL157,MAX(0,$CC157-BZ157)),2)</f>
      </c>
      <c r="AQ157" s="14">
        <f>ROUND(ROUND(AR156*100,0)*ROUND(AQ$3*100000,0)/1200000,0)/100</f>
      </c>
      <c r="AR157" s="14">
        <f>ROUND(AR156+AQ157-AP157,2)</f>
      </c>
      <c r="AS157" s="14">
        <f>ROUND(BM157+MIN(AU156+AT157-BM157,MAX(0,$CC157-CA157)),2)</f>
      </c>
      <c r="AT157" s="14">
        <f>ROUND(ROUND(AU156*100,0)*ROUND(AT$3*100000,0)/1200000,0)/100</f>
      </c>
      <c r="AU157" s="14">
        <f>ROUND(AU156+AT157-AS157,2)</f>
      </c>
      <c r="AV157" s="11">
        <f>SUMIF($C$4:$AU$4,"Payment",C157:AU157)</f>
      </c>
      <c r="AW157" s="11">
        <f>SUMIF($C$4:$AU$4,"Interest",C157:AU157)</f>
      </c>
      <c r="AX157" s="11">
        <f>ROUND(SUMIF($C$4:$AU$4,"Balance",C157:AU157),2)</f>
      </c>
      <c r="AY157">
        <f>MIN(E156+D157,C$3)</f>
      </c>
      <c r="AZ157">
        <f>MIN(H156+G157,F$3)</f>
      </c>
      <c r="BA157">
        <f>MIN(K156+J157,I$3)</f>
      </c>
      <c r="BB157">
        <f>MIN(N156+M157,L$3)</f>
      </c>
      <c r="BC157">
        <f>MIN(Q156+P157,O$3)</f>
      </c>
      <c r="BD157">
        <f>MIN(T156+S157,R$3)</f>
      </c>
      <c r="BE157">
        <f>MIN(W156+V157,U$3)</f>
      </c>
      <c r="BF157">
        <f>MIN(Z156+Y157,X$3)</f>
      </c>
      <c r="BG157">
        <f>MIN(AC156+AB157,AA$3)</f>
      </c>
      <c r="BH157">
        <f>MIN(AF156+AE157,AD$3)</f>
      </c>
      <c r="BI157">
        <f>MIN(AI156+AH157,AG$3)</f>
      </c>
      <c r="BJ157">
        <f>MIN(AL156+AK157,AJ$3)</f>
      </c>
      <c r="BK157">
        <f>MIN(AO156+AN157,AM$3)</f>
      </c>
      <c r="BL157">
        <f>MIN(AR156+AQ157,AP$3)</f>
      </c>
      <c r="BM157">
        <f>MIN(AU156+AT157,AS$3)</f>
      </c>
      <c r="BN157">
        <f>E156+D157-AY157</f>
      </c>
      <c r="BO157">
        <f>BN157+H156+G157-AZ157</f>
      </c>
      <c r="BP157">
        <f>BO157+K156+J157-BA157</f>
      </c>
      <c r="BQ157">
        <f>BP157+N156+M157-BB157</f>
      </c>
      <c r="BR157">
        <f>BQ157+Q156+P157-BC157</f>
      </c>
      <c r="BS157">
        <f>BR157+T156+S157-BD157</f>
      </c>
      <c r="BT157">
        <f>BS157+W156+V157-BE157</f>
      </c>
      <c r="BU157">
        <f>BT157+Z156+Y157-BF157</f>
      </c>
      <c r="BV157">
        <f>BU157+AC156+AB157-BG157</f>
      </c>
      <c r="BW157">
        <f>BV157+AF156+AE157-BH157</f>
      </c>
      <c r="BX157">
        <f>BW157+AI156+AH157-BI157</f>
      </c>
      <c r="BY157">
        <f>BX157+AL156+AK157-BJ157</f>
      </c>
      <c r="BZ157">
        <f>BY157+AO156+AN157-BK157</f>
      </c>
      <c r="CA157">
        <f>BZ157+AR156+AQ157-BL157</f>
      </c>
      <c r="CB157">
        <f>CA157+AU156+AT157-BM157</f>
      </c>
      <c r="CC157">
        <f>MAX(0,Plan!$B$6-SUM(AY157:BM157))</f>
      </c>
    </row>
    <row r="158" spans="1:81" x14ac:dyDescent="0.25">
      <c r="A158">
        <v>153</v>
      </c>
      <c r="B158" s="22">
        <f>EDATE(Plan!$B$5,A158-1)</f>
      </c>
      <c r="C158" s="14">
        <f>ROUND(AY158+MIN(E157+D158-AY158,$CC158),2)</f>
      </c>
      <c r="D158" s="14">
        <f>ROUND(ROUND(E157*100,0)*ROUND(D$3*100000,0)/1200000,0)/100</f>
      </c>
      <c r="E158" s="14">
        <f>ROUND(E157+D158-C158,2)</f>
      </c>
      <c r="F158" s="14">
        <f>ROUND(AZ158+MIN(H157+G158-AZ158,MAX(0,$CC158-BN158)),2)</f>
      </c>
      <c r="G158" s="14">
        <f>ROUND(ROUND(H157*100,0)*ROUND(G$3*100000,0)/1200000,0)/100</f>
      </c>
      <c r="H158" s="14">
        <f>ROUND(H157+G158-F158,2)</f>
      </c>
      <c r="I158" s="14">
        <f>ROUND(BA158+MIN(K157+J158-BA158,MAX(0,$CC158-BO158)),2)</f>
      </c>
      <c r="J158" s="14">
        <f>ROUND(ROUND(K157*100,0)*ROUND(J$3*100000,0)/1200000,0)/100</f>
      </c>
      <c r="K158" s="14">
        <f>ROUND(K157+J158-I158,2)</f>
      </c>
      <c r="L158" s="14">
        <f>ROUND(BB158+MIN(N157+M158-BB158,MAX(0,$CC158-BP158)),2)</f>
      </c>
      <c r="M158" s="14">
        <f>ROUND(ROUND(N157*100,0)*ROUND(M$3*100000,0)/1200000,0)/100</f>
      </c>
      <c r="N158" s="14">
        <f>ROUND(N157+M158-L158,2)</f>
      </c>
      <c r="O158" s="14">
        <f>ROUND(BC158+MIN(Q157+P158-BC158,MAX(0,$CC158-BQ158)),2)</f>
      </c>
      <c r="P158" s="14">
        <f>ROUND(ROUND(Q157*100,0)*ROUND(P$3*100000,0)/1200000,0)/100</f>
      </c>
      <c r="Q158" s="14">
        <f>ROUND(Q157+P158-O158,2)</f>
      </c>
      <c r="R158" s="14">
        <f>ROUND(BD158+MIN(T157+S158-BD158,MAX(0,$CC158-BR158)),2)</f>
      </c>
      <c r="S158" s="14">
        <f>ROUND(ROUND(T157*100,0)*ROUND(S$3*100000,0)/1200000,0)/100</f>
      </c>
      <c r="T158" s="14">
        <f>ROUND(T157+S158-R158,2)</f>
      </c>
      <c r="U158" s="14">
        <f>ROUND(BE158+MIN(W157+V158-BE158,MAX(0,$CC158-BS158)),2)</f>
      </c>
      <c r="V158" s="14">
        <f>ROUND(ROUND(W157*100,0)*ROUND(V$3*100000,0)/1200000,0)/100</f>
      </c>
      <c r="W158" s="14">
        <f>ROUND(W157+V158-U158,2)</f>
      </c>
      <c r="X158" s="14">
        <f>ROUND(BF158+MIN(Z157+Y158-BF158,MAX(0,$CC158-BT158)),2)</f>
      </c>
      <c r="Y158" s="14">
        <f>ROUND(ROUND(Z157*100,0)*ROUND(Y$3*100000,0)/1200000,0)/100</f>
      </c>
      <c r="Z158" s="14">
        <f>ROUND(Z157+Y158-X158,2)</f>
      </c>
      <c r="AA158" s="14">
        <f>ROUND(BG158+MIN(AC157+AB158-BG158,MAX(0,$CC158-BU158)),2)</f>
      </c>
      <c r="AB158" s="14">
        <f>ROUND(ROUND(AC157*100,0)*ROUND(AB$3*100000,0)/1200000,0)/100</f>
      </c>
      <c r="AC158" s="14">
        <f>ROUND(AC157+AB158-AA158,2)</f>
      </c>
      <c r="AD158" s="14">
        <f>ROUND(BH158+MIN(AF157+AE158-BH158,MAX(0,$CC158-BV158)),2)</f>
      </c>
      <c r="AE158" s="14">
        <f>ROUND(ROUND(AF157*100,0)*ROUND(AE$3*100000,0)/1200000,0)/100</f>
      </c>
      <c r="AF158" s="14">
        <f>ROUND(AF157+AE158-AD158,2)</f>
      </c>
      <c r="AG158" s="14">
        <f>ROUND(BI158+MIN(AI157+AH158-BI158,MAX(0,$CC158-BW158)),2)</f>
      </c>
      <c r="AH158" s="14">
        <f>ROUND(ROUND(AI157*100,0)*ROUND(AH$3*100000,0)/1200000,0)/100</f>
      </c>
      <c r="AI158" s="14">
        <f>ROUND(AI157+AH158-AG158,2)</f>
      </c>
      <c r="AJ158" s="14">
        <f>ROUND(BJ158+MIN(AL157+AK158-BJ158,MAX(0,$CC158-BX158)),2)</f>
      </c>
      <c r="AK158" s="14">
        <f>ROUND(ROUND(AL157*100,0)*ROUND(AK$3*100000,0)/1200000,0)/100</f>
      </c>
      <c r="AL158" s="14">
        <f>ROUND(AL157+AK158-AJ158,2)</f>
      </c>
      <c r="AM158" s="14">
        <f>ROUND(BK158+MIN(AO157+AN158-BK158,MAX(0,$CC158-BY158)),2)</f>
      </c>
      <c r="AN158" s="14">
        <f>ROUND(ROUND(AO157*100,0)*ROUND(AN$3*100000,0)/1200000,0)/100</f>
      </c>
      <c r="AO158" s="14">
        <f>ROUND(AO157+AN158-AM158,2)</f>
      </c>
      <c r="AP158" s="14">
        <f>ROUND(BL158+MIN(AR157+AQ158-BL158,MAX(0,$CC158-BZ158)),2)</f>
      </c>
      <c r="AQ158" s="14">
        <f>ROUND(ROUND(AR157*100,0)*ROUND(AQ$3*100000,0)/1200000,0)/100</f>
      </c>
      <c r="AR158" s="14">
        <f>ROUND(AR157+AQ158-AP158,2)</f>
      </c>
      <c r="AS158" s="14">
        <f>ROUND(BM158+MIN(AU157+AT158-BM158,MAX(0,$CC158-CA158)),2)</f>
      </c>
      <c r="AT158" s="14">
        <f>ROUND(ROUND(AU157*100,0)*ROUND(AT$3*100000,0)/1200000,0)/100</f>
      </c>
      <c r="AU158" s="14">
        <f>ROUND(AU157+AT158-AS158,2)</f>
      </c>
      <c r="AV158" s="11">
        <f>SUMIF($C$4:$AU$4,"Payment",C158:AU158)</f>
      </c>
      <c r="AW158" s="11">
        <f>SUMIF($C$4:$AU$4,"Interest",C158:AU158)</f>
      </c>
      <c r="AX158" s="11">
        <f>ROUND(SUMIF($C$4:$AU$4,"Balance",C158:AU158),2)</f>
      </c>
      <c r="AY158">
        <f>MIN(E157+D158,C$3)</f>
      </c>
      <c r="AZ158">
        <f>MIN(H157+G158,F$3)</f>
      </c>
      <c r="BA158">
        <f>MIN(K157+J158,I$3)</f>
      </c>
      <c r="BB158">
        <f>MIN(N157+M158,L$3)</f>
      </c>
      <c r="BC158">
        <f>MIN(Q157+P158,O$3)</f>
      </c>
      <c r="BD158">
        <f>MIN(T157+S158,R$3)</f>
      </c>
      <c r="BE158">
        <f>MIN(W157+V158,U$3)</f>
      </c>
      <c r="BF158">
        <f>MIN(Z157+Y158,X$3)</f>
      </c>
      <c r="BG158">
        <f>MIN(AC157+AB158,AA$3)</f>
      </c>
      <c r="BH158">
        <f>MIN(AF157+AE158,AD$3)</f>
      </c>
      <c r="BI158">
        <f>MIN(AI157+AH158,AG$3)</f>
      </c>
      <c r="BJ158">
        <f>MIN(AL157+AK158,AJ$3)</f>
      </c>
      <c r="BK158">
        <f>MIN(AO157+AN158,AM$3)</f>
      </c>
      <c r="BL158">
        <f>MIN(AR157+AQ158,AP$3)</f>
      </c>
      <c r="BM158">
        <f>MIN(AU157+AT158,AS$3)</f>
      </c>
      <c r="BN158">
        <f>E157+D158-AY158</f>
      </c>
      <c r="BO158">
        <f>BN158+H157+G158-AZ158</f>
      </c>
      <c r="BP158">
        <f>BO158+K157+J158-BA158</f>
      </c>
      <c r="BQ158">
        <f>BP158+N157+M158-BB158</f>
      </c>
      <c r="BR158">
        <f>BQ158+Q157+P158-BC158</f>
      </c>
      <c r="BS158">
        <f>BR158+T157+S158-BD158</f>
      </c>
      <c r="BT158">
        <f>BS158+W157+V158-BE158</f>
      </c>
      <c r="BU158">
        <f>BT158+Z157+Y158-BF158</f>
      </c>
      <c r="BV158">
        <f>BU158+AC157+AB158-BG158</f>
      </c>
      <c r="BW158">
        <f>BV158+AF157+AE158-BH158</f>
      </c>
      <c r="BX158">
        <f>BW158+AI157+AH158-BI158</f>
      </c>
      <c r="BY158">
        <f>BX158+AL157+AK158-BJ158</f>
      </c>
      <c r="BZ158">
        <f>BY158+AO157+AN158-BK158</f>
      </c>
      <c r="CA158">
        <f>BZ158+AR157+AQ158-BL158</f>
      </c>
      <c r="CB158">
        <f>CA158+AU157+AT158-BM158</f>
      </c>
      <c r="CC158">
        <f>MAX(0,Plan!$B$6-SUM(AY158:BM158))</f>
      </c>
    </row>
    <row r="159" spans="1:81" x14ac:dyDescent="0.25">
      <c r="A159">
        <v>154</v>
      </c>
      <c r="B159" s="22">
        <f>EDATE(Plan!$B$5,A159-1)</f>
      </c>
      <c r="C159" s="14">
        <f>ROUND(AY159+MIN(E158+D159-AY159,$CC159),2)</f>
      </c>
      <c r="D159" s="14">
        <f>ROUND(ROUND(E158*100,0)*ROUND(D$3*100000,0)/1200000,0)/100</f>
      </c>
      <c r="E159" s="14">
        <f>ROUND(E158+D159-C159,2)</f>
      </c>
      <c r="F159" s="14">
        <f>ROUND(AZ159+MIN(H158+G159-AZ159,MAX(0,$CC159-BN159)),2)</f>
      </c>
      <c r="G159" s="14">
        <f>ROUND(ROUND(H158*100,0)*ROUND(G$3*100000,0)/1200000,0)/100</f>
      </c>
      <c r="H159" s="14">
        <f>ROUND(H158+G159-F159,2)</f>
      </c>
      <c r="I159" s="14">
        <f>ROUND(BA159+MIN(K158+J159-BA159,MAX(0,$CC159-BO159)),2)</f>
      </c>
      <c r="J159" s="14">
        <f>ROUND(ROUND(K158*100,0)*ROUND(J$3*100000,0)/1200000,0)/100</f>
      </c>
      <c r="K159" s="14">
        <f>ROUND(K158+J159-I159,2)</f>
      </c>
      <c r="L159" s="14">
        <f>ROUND(BB159+MIN(N158+M159-BB159,MAX(0,$CC159-BP159)),2)</f>
      </c>
      <c r="M159" s="14">
        <f>ROUND(ROUND(N158*100,0)*ROUND(M$3*100000,0)/1200000,0)/100</f>
      </c>
      <c r="N159" s="14">
        <f>ROUND(N158+M159-L159,2)</f>
      </c>
      <c r="O159" s="14">
        <f>ROUND(BC159+MIN(Q158+P159-BC159,MAX(0,$CC159-BQ159)),2)</f>
      </c>
      <c r="P159" s="14">
        <f>ROUND(ROUND(Q158*100,0)*ROUND(P$3*100000,0)/1200000,0)/100</f>
      </c>
      <c r="Q159" s="14">
        <f>ROUND(Q158+P159-O159,2)</f>
      </c>
      <c r="R159" s="14">
        <f>ROUND(BD159+MIN(T158+S159-BD159,MAX(0,$CC159-BR159)),2)</f>
      </c>
      <c r="S159" s="14">
        <f>ROUND(ROUND(T158*100,0)*ROUND(S$3*100000,0)/1200000,0)/100</f>
      </c>
      <c r="T159" s="14">
        <f>ROUND(T158+S159-R159,2)</f>
      </c>
      <c r="U159" s="14">
        <f>ROUND(BE159+MIN(W158+V159-BE159,MAX(0,$CC159-BS159)),2)</f>
      </c>
      <c r="V159" s="14">
        <f>ROUND(ROUND(W158*100,0)*ROUND(V$3*100000,0)/1200000,0)/100</f>
      </c>
      <c r="W159" s="14">
        <f>ROUND(W158+V159-U159,2)</f>
      </c>
      <c r="X159" s="14">
        <f>ROUND(BF159+MIN(Z158+Y159-BF159,MAX(0,$CC159-BT159)),2)</f>
      </c>
      <c r="Y159" s="14">
        <f>ROUND(ROUND(Z158*100,0)*ROUND(Y$3*100000,0)/1200000,0)/100</f>
      </c>
      <c r="Z159" s="14">
        <f>ROUND(Z158+Y159-X159,2)</f>
      </c>
      <c r="AA159" s="14">
        <f>ROUND(BG159+MIN(AC158+AB159-BG159,MAX(0,$CC159-BU159)),2)</f>
      </c>
      <c r="AB159" s="14">
        <f>ROUND(ROUND(AC158*100,0)*ROUND(AB$3*100000,0)/1200000,0)/100</f>
      </c>
      <c r="AC159" s="14">
        <f>ROUND(AC158+AB159-AA159,2)</f>
      </c>
      <c r="AD159" s="14">
        <f>ROUND(BH159+MIN(AF158+AE159-BH159,MAX(0,$CC159-BV159)),2)</f>
      </c>
      <c r="AE159" s="14">
        <f>ROUND(ROUND(AF158*100,0)*ROUND(AE$3*100000,0)/1200000,0)/100</f>
      </c>
      <c r="AF159" s="14">
        <f>ROUND(AF158+AE159-AD159,2)</f>
      </c>
      <c r="AG159" s="14">
        <f>ROUND(BI159+MIN(AI158+AH159-BI159,MAX(0,$CC159-BW159)),2)</f>
      </c>
      <c r="AH159" s="14">
        <f>ROUND(ROUND(AI158*100,0)*ROUND(AH$3*100000,0)/1200000,0)/100</f>
      </c>
      <c r="AI159" s="14">
        <f>ROUND(AI158+AH159-AG159,2)</f>
      </c>
      <c r="AJ159" s="14">
        <f>ROUND(BJ159+MIN(AL158+AK159-BJ159,MAX(0,$CC159-BX159)),2)</f>
      </c>
      <c r="AK159" s="14">
        <f>ROUND(ROUND(AL158*100,0)*ROUND(AK$3*100000,0)/1200000,0)/100</f>
      </c>
      <c r="AL159" s="14">
        <f>ROUND(AL158+AK159-AJ159,2)</f>
      </c>
      <c r="AM159" s="14">
        <f>ROUND(BK159+MIN(AO158+AN159-BK159,MAX(0,$CC159-BY159)),2)</f>
      </c>
      <c r="AN159" s="14">
        <f>ROUND(ROUND(AO158*100,0)*ROUND(AN$3*100000,0)/1200000,0)/100</f>
      </c>
      <c r="AO159" s="14">
        <f>ROUND(AO158+AN159-AM159,2)</f>
      </c>
      <c r="AP159" s="14">
        <f>ROUND(BL159+MIN(AR158+AQ159-BL159,MAX(0,$CC159-BZ159)),2)</f>
      </c>
      <c r="AQ159" s="14">
        <f>ROUND(ROUND(AR158*100,0)*ROUND(AQ$3*100000,0)/1200000,0)/100</f>
      </c>
      <c r="AR159" s="14">
        <f>ROUND(AR158+AQ159-AP159,2)</f>
      </c>
      <c r="AS159" s="14">
        <f>ROUND(BM159+MIN(AU158+AT159-BM159,MAX(0,$CC159-CA159)),2)</f>
      </c>
      <c r="AT159" s="14">
        <f>ROUND(ROUND(AU158*100,0)*ROUND(AT$3*100000,0)/1200000,0)/100</f>
      </c>
      <c r="AU159" s="14">
        <f>ROUND(AU158+AT159-AS159,2)</f>
      </c>
      <c r="AV159" s="11">
        <f>SUMIF($C$4:$AU$4,"Payment",C159:AU159)</f>
      </c>
      <c r="AW159" s="11">
        <f>SUMIF($C$4:$AU$4,"Interest",C159:AU159)</f>
      </c>
      <c r="AX159" s="11">
        <f>ROUND(SUMIF($C$4:$AU$4,"Balance",C159:AU159),2)</f>
      </c>
      <c r="AY159">
        <f>MIN(E158+D159,C$3)</f>
      </c>
      <c r="AZ159">
        <f>MIN(H158+G159,F$3)</f>
      </c>
      <c r="BA159">
        <f>MIN(K158+J159,I$3)</f>
      </c>
      <c r="BB159">
        <f>MIN(N158+M159,L$3)</f>
      </c>
      <c r="BC159">
        <f>MIN(Q158+P159,O$3)</f>
      </c>
      <c r="BD159">
        <f>MIN(T158+S159,R$3)</f>
      </c>
      <c r="BE159">
        <f>MIN(W158+V159,U$3)</f>
      </c>
      <c r="BF159">
        <f>MIN(Z158+Y159,X$3)</f>
      </c>
      <c r="BG159">
        <f>MIN(AC158+AB159,AA$3)</f>
      </c>
      <c r="BH159">
        <f>MIN(AF158+AE159,AD$3)</f>
      </c>
      <c r="BI159">
        <f>MIN(AI158+AH159,AG$3)</f>
      </c>
      <c r="BJ159">
        <f>MIN(AL158+AK159,AJ$3)</f>
      </c>
      <c r="BK159">
        <f>MIN(AO158+AN159,AM$3)</f>
      </c>
      <c r="BL159">
        <f>MIN(AR158+AQ159,AP$3)</f>
      </c>
      <c r="BM159">
        <f>MIN(AU158+AT159,AS$3)</f>
      </c>
      <c r="BN159">
        <f>E158+D159-AY159</f>
      </c>
      <c r="BO159">
        <f>BN159+H158+G159-AZ159</f>
      </c>
      <c r="BP159">
        <f>BO159+K158+J159-BA159</f>
      </c>
      <c r="BQ159">
        <f>BP159+N158+M159-BB159</f>
      </c>
      <c r="BR159">
        <f>BQ159+Q158+P159-BC159</f>
      </c>
      <c r="BS159">
        <f>BR159+T158+S159-BD159</f>
      </c>
      <c r="BT159">
        <f>BS159+W158+V159-BE159</f>
      </c>
      <c r="BU159">
        <f>BT159+Z158+Y159-BF159</f>
      </c>
      <c r="BV159">
        <f>BU159+AC158+AB159-BG159</f>
      </c>
      <c r="BW159">
        <f>BV159+AF158+AE159-BH159</f>
      </c>
      <c r="BX159">
        <f>BW159+AI158+AH159-BI159</f>
      </c>
      <c r="BY159">
        <f>BX159+AL158+AK159-BJ159</f>
      </c>
      <c r="BZ159">
        <f>BY159+AO158+AN159-BK159</f>
      </c>
      <c r="CA159">
        <f>BZ159+AR158+AQ159-BL159</f>
      </c>
      <c r="CB159">
        <f>CA159+AU158+AT159-BM159</f>
      </c>
      <c r="CC159">
        <f>MAX(0,Plan!$B$6-SUM(AY159:BM159))</f>
      </c>
    </row>
    <row r="160" spans="1:81" x14ac:dyDescent="0.25">
      <c r="A160">
        <v>155</v>
      </c>
      <c r="B160" s="22">
        <f>EDATE(Plan!$B$5,A160-1)</f>
      </c>
      <c r="C160" s="14">
        <f>ROUND(AY160+MIN(E159+D160-AY160,$CC160),2)</f>
      </c>
      <c r="D160" s="14">
        <f>ROUND(ROUND(E159*100,0)*ROUND(D$3*100000,0)/1200000,0)/100</f>
      </c>
      <c r="E160" s="14">
        <f>ROUND(E159+D160-C160,2)</f>
      </c>
      <c r="F160" s="14">
        <f>ROUND(AZ160+MIN(H159+G160-AZ160,MAX(0,$CC160-BN160)),2)</f>
      </c>
      <c r="G160" s="14">
        <f>ROUND(ROUND(H159*100,0)*ROUND(G$3*100000,0)/1200000,0)/100</f>
      </c>
      <c r="H160" s="14">
        <f>ROUND(H159+G160-F160,2)</f>
      </c>
      <c r="I160" s="14">
        <f>ROUND(BA160+MIN(K159+J160-BA160,MAX(0,$CC160-BO160)),2)</f>
      </c>
      <c r="J160" s="14">
        <f>ROUND(ROUND(K159*100,0)*ROUND(J$3*100000,0)/1200000,0)/100</f>
      </c>
      <c r="K160" s="14">
        <f>ROUND(K159+J160-I160,2)</f>
      </c>
      <c r="L160" s="14">
        <f>ROUND(BB160+MIN(N159+M160-BB160,MAX(0,$CC160-BP160)),2)</f>
      </c>
      <c r="M160" s="14">
        <f>ROUND(ROUND(N159*100,0)*ROUND(M$3*100000,0)/1200000,0)/100</f>
      </c>
      <c r="N160" s="14">
        <f>ROUND(N159+M160-L160,2)</f>
      </c>
      <c r="O160" s="14">
        <f>ROUND(BC160+MIN(Q159+P160-BC160,MAX(0,$CC160-BQ160)),2)</f>
      </c>
      <c r="P160" s="14">
        <f>ROUND(ROUND(Q159*100,0)*ROUND(P$3*100000,0)/1200000,0)/100</f>
      </c>
      <c r="Q160" s="14">
        <f>ROUND(Q159+P160-O160,2)</f>
      </c>
      <c r="R160" s="14">
        <f>ROUND(BD160+MIN(T159+S160-BD160,MAX(0,$CC160-BR160)),2)</f>
      </c>
      <c r="S160" s="14">
        <f>ROUND(ROUND(T159*100,0)*ROUND(S$3*100000,0)/1200000,0)/100</f>
      </c>
      <c r="T160" s="14">
        <f>ROUND(T159+S160-R160,2)</f>
      </c>
      <c r="U160" s="14">
        <f>ROUND(BE160+MIN(W159+V160-BE160,MAX(0,$CC160-BS160)),2)</f>
      </c>
      <c r="V160" s="14">
        <f>ROUND(ROUND(W159*100,0)*ROUND(V$3*100000,0)/1200000,0)/100</f>
      </c>
      <c r="W160" s="14">
        <f>ROUND(W159+V160-U160,2)</f>
      </c>
      <c r="X160" s="14">
        <f>ROUND(BF160+MIN(Z159+Y160-BF160,MAX(0,$CC160-BT160)),2)</f>
      </c>
      <c r="Y160" s="14">
        <f>ROUND(ROUND(Z159*100,0)*ROUND(Y$3*100000,0)/1200000,0)/100</f>
      </c>
      <c r="Z160" s="14">
        <f>ROUND(Z159+Y160-X160,2)</f>
      </c>
      <c r="AA160" s="14">
        <f>ROUND(BG160+MIN(AC159+AB160-BG160,MAX(0,$CC160-BU160)),2)</f>
      </c>
      <c r="AB160" s="14">
        <f>ROUND(ROUND(AC159*100,0)*ROUND(AB$3*100000,0)/1200000,0)/100</f>
      </c>
      <c r="AC160" s="14">
        <f>ROUND(AC159+AB160-AA160,2)</f>
      </c>
      <c r="AD160" s="14">
        <f>ROUND(BH160+MIN(AF159+AE160-BH160,MAX(0,$CC160-BV160)),2)</f>
      </c>
      <c r="AE160" s="14">
        <f>ROUND(ROUND(AF159*100,0)*ROUND(AE$3*100000,0)/1200000,0)/100</f>
      </c>
      <c r="AF160" s="14">
        <f>ROUND(AF159+AE160-AD160,2)</f>
      </c>
      <c r="AG160" s="14">
        <f>ROUND(BI160+MIN(AI159+AH160-BI160,MAX(0,$CC160-BW160)),2)</f>
      </c>
      <c r="AH160" s="14">
        <f>ROUND(ROUND(AI159*100,0)*ROUND(AH$3*100000,0)/1200000,0)/100</f>
      </c>
      <c r="AI160" s="14">
        <f>ROUND(AI159+AH160-AG160,2)</f>
      </c>
      <c r="AJ160" s="14">
        <f>ROUND(BJ160+MIN(AL159+AK160-BJ160,MAX(0,$CC160-BX160)),2)</f>
      </c>
      <c r="AK160" s="14">
        <f>ROUND(ROUND(AL159*100,0)*ROUND(AK$3*100000,0)/1200000,0)/100</f>
      </c>
      <c r="AL160" s="14">
        <f>ROUND(AL159+AK160-AJ160,2)</f>
      </c>
      <c r="AM160" s="14">
        <f>ROUND(BK160+MIN(AO159+AN160-BK160,MAX(0,$CC160-BY160)),2)</f>
      </c>
      <c r="AN160" s="14">
        <f>ROUND(ROUND(AO159*100,0)*ROUND(AN$3*100000,0)/1200000,0)/100</f>
      </c>
      <c r="AO160" s="14">
        <f>ROUND(AO159+AN160-AM160,2)</f>
      </c>
      <c r="AP160" s="14">
        <f>ROUND(BL160+MIN(AR159+AQ160-BL160,MAX(0,$CC160-BZ160)),2)</f>
      </c>
      <c r="AQ160" s="14">
        <f>ROUND(ROUND(AR159*100,0)*ROUND(AQ$3*100000,0)/1200000,0)/100</f>
      </c>
      <c r="AR160" s="14">
        <f>ROUND(AR159+AQ160-AP160,2)</f>
      </c>
      <c r="AS160" s="14">
        <f>ROUND(BM160+MIN(AU159+AT160-BM160,MAX(0,$CC160-CA160)),2)</f>
      </c>
      <c r="AT160" s="14">
        <f>ROUND(ROUND(AU159*100,0)*ROUND(AT$3*100000,0)/1200000,0)/100</f>
      </c>
      <c r="AU160" s="14">
        <f>ROUND(AU159+AT160-AS160,2)</f>
      </c>
      <c r="AV160" s="11">
        <f>SUMIF($C$4:$AU$4,"Payment",C160:AU160)</f>
      </c>
      <c r="AW160" s="11">
        <f>SUMIF($C$4:$AU$4,"Interest",C160:AU160)</f>
      </c>
      <c r="AX160" s="11">
        <f>ROUND(SUMIF($C$4:$AU$4,"Balance",C160:AU160),2)</f>
      </c>
      <c r="AY160">
        <f>MIN(E159+D160,C$3)</f>
      </c>
      <c r="AZ160">
        <f>MIN(H159+G160,F$3)</f>
      </c>
      <c r="BA160">
        <f>MIN(K159+J160,I$3)</f>
      </c>
      <c r="BB160">
        <f>MIN(N159+M160,L$3)</f>
      </c>
      <c r="BC160">
        <f>MIN(Q159+P160,O$3)</f>
      </c>
      <c r="BD160">
        <f>MIN(T159+S160,R$3)</f>
      </c>
      <c r="BE160">
        <f>MIN(W159+V160,U$3)</f>
      </c>
      <c r="BF160">
        <f>MIN(Z159+Y160,X$3)</f>
      </c>
      <c r="BG160">
        <f>MIN(AC159+AB160,AA$3)</f>
      </c>
      <c r="BH160">
        <f>MIN(AF159+AE160,AD$3)</f>
      </c>
      <c r="BI160">
        <f>MIN(AI159+AH160,AG$3)</f>
      </c>
      <c r="BJ160">
        <f>MIN(AL159+AK160,AJ$3)</f>
      </c>
      <c r="BK160">
        <f>MIN(AO159+AN160,AM$3)</f>
      </c>
      <c r="BL160">
        <f>MIN(AR159+AQ160,AP$3)</f>
      </c>
      <c r="BM160">
        <f>MIN(AU159+AT160,AS$3)</f>
      </c>
      <c r="BN160">
        <f>E159+D160-AY160</f>
      </c>
      <c r="BO160">
        <f>BN160+H159+G160-AZ160</f>
      </c>
      <c r="BP160">
        <f>BO160+K159+J160-BA160</f>
      </c>
      <c r="BQ160">
        <f>BP160+N159+M160-BB160</f>
      </c>
      <c r="BR160">
        <f>BQ160+Q159+P160-BC160</f>
      </c>
      <c r="BS160">
        <f>BR160+T159+S160-BD160</f>
      </c>
      <c r="BT160">
        <f>BS160+W159+V160-BE160</f>
      </c>
      <c r="BU160">
        <f>BT160+Z159+Y160-BF160</f>
      </c>
      <c r="BV160">
        <f>BU160+AC159+AB160-BG160</f>
      </c>
      <c r="BW160">
        <f>BV160+AF159+AE160-BH160</f>
      </c>
      <c r="BX160">
        <f>BW160+AI159+AH160-BI160</f>
      </c>
      <c r="BY160">
        <f>BX160+AL159+AK160-BJ160</f>
      </c>
      <c r="BZ160">
        <f>BY160+AO159+AN160-BK160</f>
      </c>
      <c r="CA160">
        <f>BZ160+AR159+AQ160-BL160</f>
      </c>
      <c r="CB160">
        <f>CA160+AU159+AT160-BM160</f>
      </c>
      <c r="CC160">
        <f>MAX(0,Plan!$B$6-SUM(AY160:BM160))</f>
      </c>
    </row>
    <row r="161" spans="1:81" x14ac:dyDescent="0.25">
      <c r="A161">
        <v>156</v>
      </c>
      <c r="B161" s="22">
        <f>EDATE(Plan!$B$5,A161-1)</f>
      </c>
      <c r="C161" s="14">
        <f>ROUND(AY161+MIN(E160+D161-AY161,$CC161),2)</f>
      </c>
      <c r="D161" s="14">
        <f>ROUND(ROUND(E160*100,0)*ROUND(D$3*100000,0)/1200000,0)/100</f>
      </c>
      <c r="E161" s="14">
        <f>ROUND(E160+D161-C161,2)</f>
      </c>
      <c r="F161" s="14">
        <f>ROUND(AZ161+MIN(H160+G161-AZ161,MAX(0,$CC161-BN161)),2)</f>
      </c>
      <c r="G161" s="14">
        <f>ROUND(ROUND(H160*100,0)*ROUND(G$3*100000,0)/1200000,0)/100</f>
      </c>
      <c r="H161" s="14">
        <f>ROUND(H160+G161-F161,2)</f>
      </c>
      <c r="I161" s="14">
        <f>ROUND(BA161+MIN(K160+J161-BA161,MAX(0,$CC161-BO161)),2)</f>
      </c>
      <c r="J161" s="14">
        <f>ROUND(ROUND(K160*100,0)*ROUND(J$3*100000,0)/1200000,0)/100</f>
      </c>
      <c r="K161" s="14">
        <f>ROUND(K160+J161-I161,2)</f>
      </c>
      <c r="L161" s="14">
        <f>ROUND(BB161+MIN(N160+M161-BB161,MAX(0,$CC161-BP161)),2)</f>
      </c>
      <c r="M161" s="14">
        <f>ROUND(ROUND(N160*100,0)*ROUND(M$3*100000,0)/1200000,0)/100</f>
      </c>
      <c r="N161" s="14">
        <f>ROUND(N160+M161-L161,2)</f>
      </c>
      <c r="O161" s="14">
        <f>ROUND(BC161+MIN(Q160+P161-BC161,MAX(0,$CC161-BQ161)),2)</f>
      </c>
      <c r="P161" s="14">
        <f>ROUND(ROUND(Q160*100,0)*ROUND(P$3*100000,0)/1200000,0)/100</f>
      </c>
      <c r="Q161" s="14">
        <f>ROUND(Q160+P161-O161,2)</f>
      </c>
      <c r="R161" s="14">
        <f>ROUND(BD161+MIN(T160+S161-BD161,MAX(0,$CC161-BR161)),2)</f>
      </c>
      <c r="S161" s="14">
        <f>ROUND(ROUND(T160*100,0)*ROUND(S$3*100000,0)/1200000,0)/100</f>
      </c>
      <c r="T161" s="14">
        <f>ROUND(T160+S161-R161,2)</f>
      </c>
      <c r="U161" s="14">
        <f>ROUND(BE161+MIN(W160+V161-BE161,MAX(0,$CC161-BS161)),2)</f>
      </c>
      <c r="V161" s="14">
        <f>ROUND(ROUND(W160*100,0)*ROUND(V$3*100000,0)/1200000,0)/100</f>
      </c>
      <c r="W161" s="14">
        <f>ROUND(W160+V161-U161,2)</f>
      </c>
      <c r="X161" s="14">
        <f>ROUND(BF161+MIN(Z160+Y161-BF161,MAX(0,$CC161-BT161)),2)</f>
      </c>
      <c r="Y161" s="14">
        <f>ROUND(ROUND(Z160*100,0)*ROUND(Y$3*100000,0)/1200000,0)/100</f>
      </c>
      <c r="Z161" s="14">
        <f>ROUND(Z160+Y161-X161,2)</f>
      </c>
      <c r="AA161" s="14">
        <f>ROUND(BG161+MIN(AC160+AB161-BG161,MAX(0,$CC161-BU161)),2)</f>
      </c>
      <c r="AB161" s="14">
        <f>ROUND(ROUND(AC160*100,0)*ROUND(AB$3*100000,0)/1200000,0)/100</f>
      </c>
      <c r="AC161" s="14">
        <f>ROUND(AC160+AB161-AA161,2)</f>
      </c>
      <c r="AD161" s="14">
        <f>ROUND(BH161+MIN(AF160+AE161-BH161,MAX(0,$CC161-BV161)),2)</f>
      </c>
      <c r="AE161" s="14">
        <f>ROUND(ROUND(AF160*100,0)*ROUND(AE$3*100000,0)/1200000,0)/100</f>
      </c>
      <c r="AF161" s="14">
        <f>ROUND(AF160+AE161-AD161,2)</f>
      </c>
      <c r="AG161" s="14">
        <f>ROUND(BI161+MIN(AI160+AH161-BI161,MAX(0,$CC161-BW161)),2)</f>
      </c>
      <c r="AH161" s="14">
        <f>ROUND(ROUND(AI160*100,0)*ROUND(AH$3*100000,0)/1200000,0)/100</f>
      </c>
      <c r="AI161" s="14">
        <f>ROUND(AI160+AH161-AG161,2)</f>
      </c>
      <c r="AJ161" s="14">
        <f>ROUND(BJ161+MIN(AL160+AK161-BJ161,MAX(0,$CC161-BX161)),2)</f>
      </c>
      <c r="AK161" s="14">
        <f>ROUND(ROUND(AL160*100,0)*ROUND(AK$3*100000,0)/1200000,0)/100</f>
      </c>
      <c r="AL161" s="14">
        <f>ROUND(AL160+AK161-AJ161,2)</f>
      </c>
      <c r="AM161" s="14">
        <f>ROUND(BK161+MIN(AO160+AN161-BK161,MAX(0,$CC161-BY161)),2)</f>
      </c>
      <c r="AN161" s="14">
        <f>ROUND(ROUND(AO160*100,0)*ROUND(AN$3*100000,0)/1200000,0)/100</f>
      </c>
      <c r="AO161" s="14">
        <f>ROUND(AO160+AN161-AM161,2)</f>
      </c>
      <c r="AP161" s="14">
        <f>ROUND(BL161+MIN(AR160+AQ161-BL161,MAX(0,$CC161-BZ161)),2)</f>
      </c>
      <c r="AQ161" s="14">
        <f>ROUND(ROUND(AR160*100,0)*ROUND(AQ$3*100000,0)/1200000,0)/100</f>
      </c>
      <c r="AR161" s="14">
        <f>ROUND(AR160+AQ161-AP161,2)</f>
      </c>
      <c r="AS161" s="14">
        <f>ROUND(BM161+MIN(AU160+AT161-BM161,MAX(0,$CC161-CA161)),2)</f>
      </c>
      <c r="AT161" s="14">
        <f>ROUND(ROUND(AU160*100,0)*ROUND(AT$3*100000,0)/1200000,0)/100</f>
      </c>
      <c r="AU161" s="14">
        <f>ROUND(AU160+AT161-AS161,2)</f>
      </c>
      <c r="AV161" s="11">
        <f>SUMIF($C$4:$AU$4,"Payment",C161:AU161)</f>
      </c>
      <c r="AW161" s="11">
        <f>SUMIF($C$4:$AU$4,"Interest",C161:AU161)</f>
      </c>
      <c r="AX161" s="11">
        <f>ROUND(SUMIF($C$4:$AU$4,"Balance",C161:AU161),2)</f>
      </c>
      <c r="AY161">
        <f>MIN(E160+D161,C$3)</f>
      </c>
      <c r="AZ161">
        <f>MIN(H160+G161,F$3)</f>
      </c>
      <c r="BA161">
        <f>MIN(K160+J161,I$3)</f>
      </c>
      <c r="BB161">
        <f>MIN(N160+M161,L$3)</f>
      </c>
      <c r="BC161">
        <f>MIN(Q160+P161,O$3)</f>
      </c>
      <c r="BD161">
        <f>MIN(T160+S161,R$3)</f>
      </c>
      <c r="BE161">
        <f>MIN(W160+V161,U$3)</f>
      </c>
      <c r="BF161">
        <f>MIN(Z160+Y161,X$3)</f>
      </c>
      <c r="BG161">
        <f>MIN(AC160+AB161,AA$3)</f>
      </c>
      <c r="BH161">
        <f>MIN(AF160+AE161,AD$3)</f>
      </c>
      <c r="BI161">
        <f>MIN(AI160+AH161,AG$3)</f>
      </c>
      <c r="BJ161">
        <f>MIN(AL160+AK161,AJ$3)</f>
      </c>
      <c r="BK161">
        <f>MIN(AO160+AN161,AM$3)</f>
      </c>
      <c r="BL161">
        <f>MIN(AR160+AQ161,AP$3)</f>
      </c>
      <c r="BM161">
        <f>MIN(AU160+AT161,AS$3)</f>
      </c>
      <c r="BN161">
        <f>E160+D161-AY161</f>
      </c>
      <c r="BO161">
        <f>BN161+H160+G161-AZ161</f>
      </c>
      <c r="BP161">
        <f>BO161+K160+J161-BA161</f>
      </c>
      <c r="BQ161">
        <f>BP161+N160+M161-BB161</f>
      </c>
      <c r="BR161">
        <f>BQ161+Q160+P161-BC161</f>
      </c>
      <c r="BS161">
        <f>BR161+T160+S161-BD161</f>
      </c>
      <c r="BT161">
        <f>BS161+W160+V161-BE161</f>
      </c>
      <c r="BU161">
        <f>BT161+Z160+Y161-BF161</f>
      </c>
      <c r="BV161">
        <f>BU161+AC160+AB161-BG161</f>
      </c>
      <c r="BW161">
        <f>BV161+AF160+AE161-BH161</f>
      </c>
      <c r="BX161">
        <f>BW161+AI160+AH161-BI161</f>
      </c>
      <c r="BY161">
        <f>BX161+AL160+AK161-BJ161</f>
      </c>
      <c r="BZ161">
        <f>BY161+AO160+AN161-BK161</f>
      </c>
      <c r="CA161">
        <f>BZ161+AR160+AQ161-BL161</f>
      </c>
      <c r="CB161">
        <f>CA161+AU160+AT161-BM161</f>
      </c>
      <c r="CC161">
        <f>MAX(0,Plan!$B$6-SUM(AY161:BM161))</f>
      </c>
    </row>
    <row r="162" spans="1:81" x14ac:dyDescent="0.25">
      <c r="A162">
        <v>157</v>
      </c>
      <c r="B162" s="22">
        <f>EDATE(Plan!$B$5,A162-1)</f>
      </c>
      <c r="C162" s="14">
        <f>ROUND(AY162+MIN(E161+D162-AY162,$CC162),2)</f>
      </c>
      <c r="D162" s="14">
        <f>ROUND(ROUND(E161*100,0)*ROUND(D$3*100000,0)/1200000,0)/100</f>
      </c>
      <c r="E162" s="14">
        <f>ROUND(E161+D162-C162,2)</f>
      </c>
      <c r="F162" s="14">
        <f>ROUND(AZ162+MIN(H161+G162-AZ162,MAX(0,$CC162-BN162)),2)</f>
      </c>
      <c r="G162" s="14">
        <f>ROUND(ROUND(H161*100,0)*ROUND(G$3*100000,0)/1200000,0)/100</f>
      </c>
      <c r="H162" s="14">
        <f>ROUND(H161+G162-F162,2)</f>
      </c>
      <c r="I162" s="14">
        <f>ROUND(BA162+MIN(K161+J162-BA162,MAX(0,$CC162-BO162)),2)</f>
      </c>
      <c r="J162" s="14">
        <f>ROUND(ROUND(K161*100,0)*ROUND(J$3*100000,0)/1200000,0)/100</f>
      </c>
      <c r="K162" s="14">
        <f>ROUND(K161+J162-I162,2)</f>
      </c>
      <c r="L162" s="14">
        <f>ROUND(BB162+MIN(N161+M162-BB162,MAX(0,$CC162-BP162)),2)</f>
      </c>
      <c r="M162" s="14">
        <f>ROUND(ROUND(N161*100,0)*ROUND(M$3*100000,0)/1200000,0)/100</f>
      </c>
      <c r="N162" s="14">
        <f>ROUND(N161+M162-L162,2)</f>
      </c>
      <c r="O162" s="14">
        <f>ROUND(BC162+MIN(Q161+P162-BC162,MAX(0,$CC162-BQ162)),2)</f>
      </c>
      <c r="P162" s="14">
        <f>ROUND(ROUND(Q161*100,0)*ROUND(P$3*100000,0)/1200000,0)/100</f>
      </c>
      <c r="Q162" s="14">
        <f>ROUND(Q161+P162-O162,2)</f>
      </c>
      <c r="R162" s="14">
        <f>ROUND(BD162+MIN(T161+S162-BD162,MAX(0,$CC162-BR162)),2)</f>
      </c>
      <c r="S162" s="14">
        <f>ROUND(ROUND(T161*100,0)*ROUND(S$3*100000,0)/1200000,0)/100</f>
      </c>
      <c r="T162" s="14">
        <f>ROUND(T161+S162-R162,2)</f>
      </c>
      <c r="U162" s="14">
        <f>ROUND(BE162+MIN(W161+V162-BE162,MAX(0,$CC162-BS162)),2)</f>
      </c>
      <c r="V162" s="14">
        <f>ROUND(ROUND(W161*100,0)*ROUND(V$3*100000,0)/1200000,0)/100</f>
      </c>
      <c r="W162" s="14">
        <f>ROUND(W161+V162-U162,2)</f>
      </c>
      <c r="X162" s="14">
        <f>ROUND(BF162+MIN(Z161+Y162-BF162,MAX(0,$CC162-BT162)),2)</f>
      </c>
      <c r="Y162" s="14">
        <f>ROUND(ROUND(Z161*100,0)*ROUND(Y$3*100000,0)/1200000,0)/100</f>
      </c>
      <c r="Z162" s="14">
        <f>ROUND(Z161+Y162-X162,2)</f>
      </c>
      <c r="AA162" s="14">
        <f>ROUND(BG162+MIN(AC161+AB162-BG162,MAX(0,$CC162-BU162)),2)</f>
      </c>
      <c r="AB162" s="14">
        <f>ROUND(ROUND(AC161*100,0)*ROUND(AB$3*100000,0)/1200000,0)/100</f>
      </c>
      <c r="AC162" s="14">
        <f>ROUND(AC161+AB162-AA162,2)</f>
      </c>
      <c r="AD162" s="14">
        <f>ROUND(BH162+MIN(AF161+AE162-BH162,MAX(0,$CC162-BV162)),2)</f>
      </c>
      <c r="AE162" s="14">
        <f>ROUND(ROUND(AF161*100,0)*ROUND(AE$3*100000,0)/1200000,0)/100</f>
      </c>
      <c r="AF162" s="14">
        <f>ROUND(AF161+AE162-AD162,2)</f>
      </c>
      <c r="AG162" s="14">
        <f>ROUND(BI162+MIN(AI161+AH162-BI162,MAX(0,$CC162-BW162)),2)</f>
      </c>
      <c r="AH162" s="14">
        <f>ROUND(ROUND(AI161*100,0)*ROUND(AH$3*100000,0)/1200000,0)/100</f>
      </c>
      <c r="AI162" s="14">
        <f>ROUND(AI161+AH162-AG162,2)</f>
      </c>
      <c r="AJ162" s="14">
        <f>ROUND(BJ162+MIN(AL161+AK162-BJ162,MAX(0,$CC162-BX162)),2)</f>
      </c>
      <c r="AK162" s="14">
        <f>ROUND(ROUND(AL161*100,0)*ROUND(AK$3*100000,0)/1200000,0)/100</f>
      </c>
      <c r="AL162" s="14">
        <f>ROUND(AL161+AK162-AJ162,2)</f>
      </c>
      <c r="AM162" s="14">
        <f>ROUND(BK162+MIN(AO161+AN162-BK162,MAX(0,$CC162-BY162)),2)</f>
      </c>
      <c r="AN162" s="14">
        <f>ROUND(ROUND(AO161*100,0)*ROUND(AN$3*100000,0)/1200000,0)/100</f>
      </c>
      <c r="AO162" s="14">
        <f>ROUND(AO161+AN162-AM162,2)</f>
      </c>
      <c r="AP162" s="14">
        <f>ROUND(BL162+MIN(AR161+AQ162-BL162,MAX(0,$CC162-BZ162)),2)</f>
      </c>
      <c r="AQ162" s="14">
        <f>ROUND(ROUND(AR161*100,0)*ROUND(AQ$3*100000,0)/1200000,0)/100</f>
      </c>
      <c r="AR162" s="14">
        <f>ROUND(AR161+AQ162-AP162,2)</f>
      </c>
      <c r="AS162" s="14">
        <f>ROUND(BM162+MIN(AU161+AT162-BM162,MAX(0,$CC162-CA162)),2)</f>
      </c>
      <c r="AT162" s="14">
        <f>ROUND(ROUND(AU161*100,0)*ROUND(AT$3*100000,0)/1200000,0)/100</f>
      </c>
      <c r="AU162" s="14">
        <f>ROUND(AU161+AT162-AS162,2)</f>
      </c>
      <c r="AV162" s="11">
        <f>SUMIF($C$4:$AU$4,"Payment",C162:AU162)</f>
      </c>
      <c r="AW162" s="11">
        <f>SUMIF($C$4:$AU$4,"Interest",C162:AU162)</f>
      </c>
      <c r="AX162" s="11">
        <f>ROUND(SUMIF($C$4:$AU$4,"Balance",C162:AU162),2)</f>
      </c>
      <c r="AY162">
        <f>MIN(E161+D162,C$3)</f>
      </c>
      <c r="AZ162">
        <f>MIN(H161+G162,F$3)</f>
      </c>
      <c r="BA162">
        <f>MIN(K161+J162,I$3)</f>
      </c>
      <c r="BB162">
        <f>MIN(N161+M162,L$3)</f>
      </c>
      <c r="BC162">
        <f>MIN(Q161+P162,O$3)</f>
      </c>
      <c r="BD162">
        <f>MIN(T161+S162,R$3)</f>
      </c>
      <c r="BE162">
        <f>MIN(W161+V162,U$3)</f>
      </c>
      <c r="BF162">
        <f>MIN(Z161+Y162,X$3)</f>
      </c>
      <c r="BG162">
        <f>MIN(AC161+AB162,AA$3)</f>
      </c>
      <c r="BH162">
        <f>MIN(AF161+AE162,AD$3)</f>
      </c>
      <c r="BI162">
        <f>MIN(AI161+AH162,AG$3)</f>
      </c>
      <c r="BJ162">
        <f>MIN(AL161+AK162,AJ$3)</f>
      </c>
      <c r="BK162">
        <f>MIN(AO161+AN162,AM$3)</f>
      </c>
      <c r="BL162">
        <f>MIN(AR161+AQ162,AP$3)</f>
      </c>
      <c r="BM162">
        <f>MIN(AU161+AT162,AS$3)</f>
      </c>
      <c r="BN162">
        <f>E161+D162-AY162</f>
      </c>
      <c r="BO162">
        <f>BN162+H161+G162-AZ162</f>
      </c>
      <c r="BP162">
        <f>BO162+K161+J162-BA162</f>
      </c>
      <c r="BQ162">
        <f>BP162+N161+M162-BB162</f>
      </c>
      <c r="BR162">
        <f>BQ162+Q161+P162-BC162</f>
      </c>
      <c r="BS162">
        <f>BR162+T161+S162-BD162</f>
      </c>
      <c r="BT162">
        <f>BS162+W161+V162-BE162</f>
      </c>
      <c r="BU162">
        <f>BT162+Z161+Y162-BF162</f>
      </c>
      <c r="BV162">
        <f>BU162+AC161+AB162-BG162</f>
      </c>
      <c r="BW162">
        <f>BV162+AF161+AE162-BH162</f>
      </c>
      <c r="BX162">
        <f>BW162+AI161+AH162-BI162</f>
      </c>
      <c r="BY162">
        <f>BX162+AL161+AK162-BJ162</f>
      </c>
      <c r="BZ162">
        <f>BY162+AO161+AN162-BK162</f>
      </c>
      <c r="CA162">
        <f>BZ162+AR161+AQ162-BL162</f>
      </c>
      <c r="CB162">
        <f>CA162+AU161+AT162-BM162</f>
      </c>
      <c r="CC162">
        <f>MAX(0,Plan!$B$6-SUM(AY162:BM162))</f>
      </c>
    </row>
    <row r="163" spans="1:81" x14ac:dyDescent="0.25">
      <c r="A163">
        <v>158</v>
      </c>
      <c r="B163" s="22">
        <f>EDATE(Plan!$B$5,A163-1)</f>
      </c>
      <c r="C163" s="14">
        <f>ROUND(AY163+MIN(E162+D163-AY163,$CC163),2)</f>
      </c>
      <c r="D163" s="14">
        <f>ROUND(ROUND(E162*100,0)*ROUND(D$3*100000,0)/1200000,0)/100</f>
      </c>
      <c r="E163" s="14">
        <f>ROUND(E162+D163-C163,2)</f>
      </c>
      <c r="F163" s="14">
        <f>ROUND(AZ163+MIN(H162+G163-AZ163,MAX(0,$CC163-BN163)),2)</f>
      </c>
      <c r="G163" s="14">
        <f>ROUND(ROUND(H162*100,0)*ROUND(G$3*100000,0)/1200000,0)/100</f>
      </c>
      <c r="H163" s="14">
        <f>ROUND(H162+G163-F163,2)</f>
      </c>
      <c r="I163" s="14">
        <f>ROUND(BA163+MIN(K162+J163-BA163,MAX(0,$CC163-BO163)),2)</f>
      </c>
      <c r="J163" s="14">
        <f>ROUND(ROUND(K162*100,0)*ROUND(J$3*100000,0)/1200000,0)/100</f>
      </c>
      <c r="K163" s="14">
        <f>ROUND(K162+J163-I163,2)</f>
      </c>
      <c r="L163" s="14">
        <f>ROUND(BB163+MIN(N162+M163-BB163,MAX(0,$CC163-BP163)),2)</f>
      </c>
      <c r="M163" s="14">
        <f>ROUND(ROUND(N162*100,0)*ROUND(M$3*100000,0)/1200000,0)/100</f>
      </c>
      <c r="N163" s="14">
        <f>ROUND(N162+M163-L163,2)</f>
      </c>
      <c r="O163" s="14">
        <f>ROUND(BC163+MIN(Q162+P163-BC163,MAX(0,$CC163-BQ163)),2)</f>
      </c>
      <c r="P163" s="14">
        <f>ROUND(ROUND(Q162*100,0)*ROUND(P$3*100000,0)/1200000,0)/100</f>
      </c>
      <c r="Q163" s="14">
        <f>ROUND(Q162+P163-O163,2)</f>
      </c>
      <c r="R163" s="14">
        <f>ROUND(BD163+MIN(T162+S163-BD163,MAX(0,$CC163-BR163)),2)</f>
      </c>
      <c r="S163" s="14">
        <f>ROUND(ROUND(T162*100,0)*ROUND(S$3*100000,0)/1200000,0)/100</f>
      </c>
      <c r="T163" s="14">
        <f>ROUND(T162+S163-R163,2)</f>
      </c>
      <c r="U163" s="14">
        <f>ROUND(BE163+MIN(W162+V163-BE163,MAX(0,$CC163-BS163)),2)</f>
      </c>
      <c r="V163" s="14">
        <f>ROUND(ROUND(W162*100,0)*ROUND(V$3*100000,0)/1200000,0)/100</f>
      </c>
      <c r="W163" s="14">
        <f>ROUND(W162+V163-U163,2)</f>
      </c>
      <c r="X163" s="14">
        <f>ROUND(BF163+MIN(Z162+Y163-BF163,MAX(0,$CC163-BT163)),2)</f>
      </c>
      <c r="Y163" s="14">
        <f>ROUND(ROUND(Z162*100,0)*ROUND(Y$3*100000,0)/1200000,0)/100</f>
      </c>
      <c r="Z163" s="14">
        <f>ROUND(Z162+Y163-X163,2)</f>
      </c>
      <c r="AA163" s="14">
        <f>ROUND(BG163+MIN(AC162+AB163-BG163,MAX(0,$CC163-BU163)),2)</f>
      </c>
      <c r="AB163" s="14">
        <f>ROUND(ROUND(AC162*100,0)*ROUND(AB$3*100000,0)/1200000,0)/100</f>
      </c>
      <c r="AC163" s="14">
        <f>ROUND(AC162+AB163-AA163,2)</f>
      </c>
      <c r="AD163" s="14">
        <f>ROUND(BH163+MIN(AF162+AE163-BH163,MAX(0,$CC163-BV163)),2)</f>
      </c>
      <c r="AE163" s="14">
        <f>ROUND(ROUND(AF162*100,0)*ROUND(AE$3*100000,0)/1200000,0)/100</f>
      </c>
      <c r="AF163" s="14">
        <f>ROUND(AF162+AE163-AD163,2)</f>
      </c>
      <c r="AG163" s="14">
        <f>ROUND(BI163+MIN(AI162+AH163-BI163,MAX(0,$CC163-BW163)),2)</f>
      </c>
      <c r="AH163" s="14">
        <f>ROUND(ROUND(AI162*100,0)*ROUND(AH$3*100000,0)/1200000,0)/100</f>
      </c>
      <c r="AI163" s="14">
        <f>ROUND(AI162+AH163-AG163,2)</f>
      </c>
      <c r="AJ163" s="14">
        <f>ROUND(BJ163+MIN(AL162+AK163-BJ163,MAX(0,$CC163-BX163)),2)</f>
      </c>
      <c r="AK163" s="14">
        <f>ROUND(ROUND(AL162*100,0)*ROUND(AK$3*100000,0)/1200000,0)/100</f>
      </c>
      <c r="AL163" s="14">
        <f>ROUND(AL162+AK163-AJ163,2)</f>
      </c>
      <c r="AM163" s="14">
        <f>ROUND(BK163+MIN(AO162+AN163-BK163,MAX(0,$CC163-BY163)),2)</f>
      </c>
      <c r="AN163" s="14">
        <f>ROUND(ROUND(AO162*100,0)*ROUND(AN$3*100000,0)/1200000,0)/100</f>
      </c>
      <c r="AO163" s="14">
        <f>ROUND(AO162+AN163-AM163,2)</f>
      </c>
      <c r="AP163" s="14">
        <f>ROUND(BL163+MIN(AR162+AQ163-BL163,MAX(0,$CC163-BZ163)),2)</f>
      </c>
      <c r="AQ163" s="14">
        <f>ROUND(ROUND(AR162*100,0)*ROUND(AQ$3*100000,0)/1200000,0)/100</f>
      </c>
      <c r="AR163" s="14">
        <f>ROUND(AR162+AQ163-AP163,2)</f>
      </c>
      <c r="AS163" s="14">
        <f>ROUND(BM163+MIN(AU162+AT163-BM163,MAX(0,$CC163-CA163)),2)</f>
      </c>
      <c r="AT163" s="14">
        <f>ROUND(ROUND(AU162*100,0)*ROUND(AT$3*100000,0)/1200000,0)/100</f>
      </c>
      <c r="AU163" s="14">
        <f>ROUND(AU162+AT163-AS163,2)</f>
      </c>
      <c r="AV163" s="11">
        <f>SUMIF($C$4:$AU$4,"Payment",C163:AU163)</f>
      </c>
      <c r="AW163" s="11">
        <f>SUMIF($C$4:$AU$4,"Interest",C163:AU163)</f>
      </c>
      <c r="AX163" s="11">
        <f>ROUND(SUMIF($C$4:$AU$4,"Balance",C163:AU163),2)</f>
      </c>
      <c r="AY163">
        <f>MIN(E162+D163,C$3)</f>
      </c>
      <c r="AZ163">
        <f>MIN(H162+G163,F$3)</f>
      </c>
      <c r="BA163">
        <f>MIN(K162+J163,I$3)</f>
      </c>
      <c r="BB163">
        <f>MIN(N162+M163,L$3)</f>
      </c>
      <c r="BC163">
        <f>MIN(Q162+P163,O$3)</f>
      </c>
      <c r="BD163">
        <f>MIN(T162+S163,R$3)</f>
      </c>
      <c r="BE163">
        <f>MIN(W162+V163,U$3)</f>
      </c>
      <c r="BF163">
        <f>MIN(Z162+Y163,X$3)</f>
      </c>
      <c r="BG163">
        <f>MIN(AC162+AB163,AA$3)</f>
      </c>
      <c r="BH163">
        <f>MIN(AF162+AE163,AD$3)</f>
      </c>
      <c r="BI163">
        <f>MIN(AI162+AH163,AG$3)</f>
      </c>
      <c r="BJ163">
        <f>MIN(AL162+AK163,AJ$3)</f>
      </c>
      <c r="BK163">
        <f>MIN(AO162+AN163,AM$3)</f>
      </c>
      <c r="BL163">
        <f>MIN(AR162+AQ163,AP$3)</f>
      </c>
      <c r="BM163">
        <f>MIN(AU162+AT163,AS$3)</f>
      </c>
      <c r="BN163">
        <f>E162+D163-AY163</f>
      </c>
      <c r="BO163">
        <f>BN163+H162+G163-AZ163</f>
      </c>
      <c r="BP163">
        <f>BO163+K162+J163-BA163</f>
      </c>
      <c r="BQ163">
        <f>BP163+N162+M163-BB163</f>
      </c>
      <c r="BR163">
        <f>BQ163+Q162+P163-BC163</f>
      </c>
      <c r="BS163">
        <f>BR163+T162+S163-BD163</f>
      </c>
      <c r="BT163">
        <f>BS163+W162+V163-BE163</f>
      </c>
      <c r="BU163">
        <f>BT163+Z162+Y163-BF163</f>
      </c>
      <c r="BV163">
        <f>BU163+AC162+AB163-BG163</f>
      </c>
      <c r="BW163">
        <f>BV163+AF162+AE163-BH163</f>
      </c>
      <c r="BX163">
        <f>BW163+AI162+AH163-BI163</f>
      </c>
      <c r="BY163">
        <f>BX163+AL162+AK163-BJ163</f>
      </c>
      <c r="BZ163">
        <f>BY163+AO162+AN163-BK163</f>
      </c>
      <c r="CA163">
        <f>BZ163+AR162+AQ163-BL163</f>
      </c>
      <c r="CB163">
        <f>CA163+AU162+AT163-BM163</f>
      </c>
      <c r="CC163">
        <f>MAX(0,Plan!$B$6-SUM(AY163:BM163))</f>
      </c>
    </row>
    <row r="164" spans="1:81" x14ac:dyDescent="0.25">
      <c r="A164">
        <v>159</v>
      </c>
      <c r="B164" s="22">
        <f>EDATE(Plan!$B$5,A164-1)</f>
      </c>
      <c r="C164" s="14">
        <f>ROUND(AY164+MIN(E163+D164-AY164,$CC164),2)</f>
      </c>
      <c r="D164" s="14">
        <f>ROUND(ROUND(E163*100,0)*ROUND(D$3*100000,0)/1200000,0)/100</f>
      </c>
      <c r="E164" s="14">
        <f>ROUND(E163+D164-C164,2)</f>
      </c>
      <c r="F164" s="14">
        <f>ROUND(AZ164+MIN(H163+G164-AZ164,MAX(0,$CC164-BN164)),2)</f>
      </c>
      <c r="G164" s="14">
        <f>ROUND(ROUND(H163*100,0)*ROUND(G$3*100000,0)/1200000,0)/100</f>
      </c>
      <c r="H164" s="14">
        <f>ROUND(H163+G164-F164,2)</f>
      </c>
      <c r="I164" s="14">
        <f>ROUND(BA164+MIN(K163+J164-BA164,MAX(0,$CC164-BO164)),2)</f>
      </c>
      <c r="J164" s="14">
        <f>ROUND(ROUND(K163*100,0)*ROUND(J$3*100000,0)/1200000,0)/100</f>
      </c>
      <c r="K164" s="14">
        <f>ROUND(K163+J164-I164,2)</f>
      </c>
      <c r="L164" s="14">
        <f>ROUND(BB164+MIN(N163+M164-BB164,MAX(0,$CC164-BP164)),2)</f>
      </c>
      <c r="M164" s="14">
        <f>ROUND(ROUND(N163*100,0)*ROUND(M$3*100000,0)/1200000,0)/100</f>
      </c>
      <c r="N164" s="14">
        <f>ROUND(N163+M164-L164,2)</f>
      </c>
      <c r="O164" s="14">
        <f>ROUND(BC164+MIN(Q163+P164-BC164,MAX(0,$CC164-BQ164)),2)</f>
      </c>
      <c r="P164" s="14">
        <f>ROUND(ROUND(Q163*100,0)*ROUND(P$3*100000,0)/1200000,0)/100</f>
      </c>
      <c r="Q164" s="14">
        <f>ROUND(Q163+P164-O164,2)</f>
      </c>
      <c r="R164" s="14">
        <f>ROUND(BD164+MIN(T163+S164-BD164,MAX(0,$CC164-BR164)),2)</f>
      </c>
      <c r="S164" s="14">
        <f>ROUND(ROUND(T163*100,0)*ROUND(S$3*100000,0)/1200000,0)/100</f>
      </c>
      <c r="T164" s="14">
        <f>ROUND(T163+S164-R164,2)</f>
      </c>
      <c r="U164" s="14">
        <f>ROUND(BE164+MIN(W163+V164-BE164,MAX(0,$CC164-BS164)),2)</f>
      </c>
      <c r="V164" s="14">
        <f>ROUND(ROUND(W163*100,0)*ROUND(V$3*100000,0)/1200000,0)/100</f>
      </c>
      <c r="W164" s="14">
        <f>ROUND(W163+V164-U164,2)</f>
      </c>
      <c r="X164" s="14">
        <f>ROUND(BF164+MIN(Z163+Y164-BF164,MAX(0,$CC164-BT164)),2)</f>
      </c>
      <c r="Y164" s="14">
        <f>ROUND(ROUND(Z163*100,0)*ROUND(Y$3*100000,0)/1200000,0)/100</f>
      </c>
      <c r="Z164" s="14">
        <f>ROUND(Z163+Y164-X164,2)</f>
      </c>
      <c r="AA164" s="14">
        <f>ROUND(BG164+MIN(AC163+AB164-BG164,MAX(0,$CC164-BU164)),2)</f>
      </c>
      <c r="AB164" s="14">
        <f>ROUND(ROUND(AC163*100,0)*ROUND(AB$3*100000,0)/1200000,0)/100</f>
      </c>
      <c r="AC164" s="14">
        <f>ROUND(AC163+AB164-AA164,2)</f>
      </c>
      <c r="AD164" s="14">
        <f>ROUND(BH164+MIN(AF163+AE164-BH164,MAX(0,$CC164-BV164)),2)</f>
      </c>
      <c r="AE164" s="14">
        <f>ROUND(ROUND(AF163*100,0)*ROUND(AE$3*100000,0)/1200000,0)/100</f>
      </c>
      <c r="AF164" s="14">
        <f>ROUND(AF163+AE164-AD164,2)</f>
      </c>
      <c r="AG164" s="14">
        <f>ROUND(BI164+MIN(AI163+AH164-BI164,MAX(0,$CC164-BW164)),2)</f>
      </c>
      <c r="AH164" s="14">
        <f>ROUND(ROUND(AI163*100,0)*ROUND(AH$3*100000,0)/1200000,0)/100</f>
      </c>
      <c r="AI164" s="14">
        <f>ROUND(AI163+AH164-AG164,2)</f>
      </c>
      <c r="AJ164" s="14">
        <f>ROUND(BJ164+MIN(AL163+AK164-BJ164,MAX(0,$CC164-BX164)),2)</f>
      </c>
      <c r="AK164" s="14">
        <f>ROUND(ROUND(AL163*100,0)*ROUND(AK$3*100000,0)/1200000,0)/100</f>
      </c>
      <c r="AL164" s="14">
        <f>ROUND(AL163+AK164-AJ164,2)</f>
      </c>
      <c r="AM164" s="14">
        <f>ROUND(BK164+MIN(AO163+AN164-BK164,MAX(0,$CC164-BY164)),2)</f>
      </c>
      <c r="AN164" s="14">
        <f>ROUND(ROUND(AO163*100,0)*ROUND(AN$3*100000,0)/1200000,0)/100</f>
      </c>
      <c r="AO164" s="14">
        <f>ROUND(AO163+AN164-AM164,2)</f>
      </c>
      <c r="AP164" s="14">
        <f>ROUND(BL164+MIN(AR163+AQ164-BL164,MAX(0,$CC164-BZ164)),2)</f>
      </c>
      <c r="AQ164" s="14">
        <f>ROUND(ROUND(AR163*100,0)*ROUND(AQ$3*100000,0)/1200000,0)/100</f>
      </c>
      <c r="AR164" s="14">
        <f>ROUND(AR163+AQ164-AP164,2)</f>
      </c>
      <c r="AS164" s="14">
        <f>ROUND(BM164+MIN(AU163+AT164-BM164,MAX(0,$CC164-CA164)),2)</f>
      </c>
      <c r="AT164" s="14">
        <f>ROUND(ROUND(AU163*100,0)*ROUND(AT$3*100000,0)/1200000,0)/100</f>
      </c>
      <c r="AU164" s="14">
        <f>ROUND(AU163+AT164-AS164,2)</f>
      </c>
      <c r="AV164" s="11">
        <f>SUMIF($C$4:$AU$4,"Payment",C164:AU164)</f>
      </c>
      <c r="AW164" s="11">
        <f>SUMIF($C$4:$AU$4,"Interest",C164:AU164)</f>
      </c>
      <c r="AX164" s="11">
        <f>ROUND(SUMIF($C$4:$AU$4,"Balance",C164:AU164),2)</f>
      </c>
      <c r="AY164">
        <f>MIN(E163+D164,C$3)</f>
      </c>
      <c r="AZ164">
        <f>MIN(H163+G164,F$3)</f>
      </c>
      <c r="BA164">
        <f>MIN(K163+J164,I$3)</f>
      </c>
      <c r="BB164">
        <f>MIN(N163+M164,L$3)</f>
      </c>
      <c r="BC164">
        <f>MIN(Q163+P164,O$3)</f>
      </c>
      <c r="BD164">
        <f>MIN(T163+S164,R$3)</f>
      </c>
      <c r="BE164">
        <f>MIN(W163+V164,U$3)</f>
      </c>
      <c r="BF164">
        <f>MIN(Z163+Y164,X$3)</f>
      </c>
      <c r="BG164">
        <f>MIN(AC163+AB164,AA$3)</f>
      </c>
      <c r="BH164">
        <f>MIN(AF163+AE164,AD$3)</f>
      </c>
      <c r="BI164">
        <f>MIN(AI163+AH164,AG$3)</f>
      </c>
      <c r="BJ164">
        <f>MIN(AL163+AK164,AJ$3)</f>
      </c>
      <c r="BK164">
        <f>MIN(AO163+AN164,AM$3)</f>
      </c>
      <c r="BL164">
        <f>MIN(AR163+AQ164,AP$3)</f>
      </c>
      <c r="BM164">
        <f>MIN(AU163+AT164,AS$3)</f>
      </c>
      <c r="BN164">
        <f>E163+D164-AY164</f>
      </c>
      <c r="BO164">
        <f>BN164+H163+G164-AZ164</f>
      </c>
      <c r="BP164">
        <f>BO164+K163+J164-BA164</f>
      </c>
      <c r="BQ164">
        <f>BP164+N163+M164-BB164</f>
      </c>
      <c r="BR164">
        <f>BQ164+Q163+P164-BC164</f>
      </c>
      <c r="BS164">
        <f>BR164+T163+S164-BD164</f>
      </c>
      <c r="BT164">
        <f>BS164+W163+V164-BE164</f>
      </c>
      <c r="BU164">
        <f>BT164+Z163+Y164-BF164</f>
      </c>
      <c r="BV164">
        <f>BU164+AC163+AB164-BG164</f>
      </c>
      <c r="BW164">
        <f>BV164+AF163+AE164-BH164</f>
      </c>
      <c r="BX164">
        <f>BW164+AI163+AH164-BI164</f>
      </c>
      <c r="BY164">
        <f>BX164+AL163+AK164-BJ164</f>
      </c>
      <c r="BZ164">
        <f>BY164+AO163+AN164-BK164</f>
      </c>
      <c r="CA164">
        <f>BZ164+AR163+AQ164-BL164</f>
      </c>
      <c r="CB164">
        <f>CA164+AU163+AT164-BM164</f>
      </c>
      <c r="CC164">
        <f>MAX(0,Plan!$B$6-SUM(AY164:BM164))</f>
      </c>
    </row>
    <row r="165" spans="1:81" x14ac:dyDescent="0.25">
      <c r="A165">
        <v>160</v>
      </c>
      <c r="B165" s="22">
        <f>EDATE(Plan!$B$5,A165-1)</f>
      </c>
      <c r="C165" s="14">
        <f>ROUND(AY165+MIN(E164+D165-AY165,$CC165),2)</f>
      </c>
      <c r="D165" s="14">
        <f>ROUND(ROUND(E164*100,0)*ROUND(D$3*100000,0)/1200000,0)/100</f>
      </c>
      <c r="E165" s="14">
        <f>ROUND(E164+D165-C165,2)</f>
      </c>
      <c r="F165" s="14">
        <f>ROUND(AZ165+MIN(H164+G165-AZ165,MAX(0,$CC165-BN165)),2)</f>
      </c>
      <c r="G165" s="14">
        <f>ROUND(ROUND(H164*100,0)*ROUND(G$3*100000,0)/1200000,0)/100</f>
      </c>
      <c r="H165" s="14">
        <f>ROUND(H164+G165-F165,2)</f>
      </c>
      <c r="I165" s="14">
        <f>ROUND(BA165+MIN(K164+J165-BA165,MAX(0,$CC165-BO165)),2)</f>
      </c>
      <c r="J165" s="14">
        <f>ROUND(ROUND(K164*100,0)*ROUND(J$3*100000,0)/1200000,0)/100</f>
      </c>
      <c r="K165" s="14">
        <f>ROUND(K164+J165-I165,2)</f>
      </c>
      <c r="L165" s="14">
        <f>ROUND(BB165+MIN(N164+M165-BB165,MAX(0,$CC165-BP165)),2)</f>
      </c>
      <c r="M165" s="14">
        <f>ROUND(ROUND(N164*100,0)*ROUND(M$3*100000,0)/1200000,0)/100</f>
      </c>
      <c r="N165" s="14">
        <f>ROUND(N164+M165-L165,2)</f>
      </c>
      <c r="O165" s="14">
        <f>ROUND(BC165+MIN(Q164+P165-BC165,MAX(0,$CC165-BQ165)),2)</f>
      </c>
      <c r="P165" s="14">
        <f>ROUND(ROUND(Q164*100,0)*ROUND(P$3*100000,0)/1200000,0)/100</f>
      </c>
      <c r="Q165" s="14">
        <f>ROUND(Q164+P165-O165,2)</f>
      </c>
      <c r="R165" s="14">
        <f>ROUND(BD165+MIN(T164+S165-BD165,MAX(0,$CC165-BR165)),2)</f>
      </c>
      <c r="S165" s="14">
        <f>ROUND(ROUND(T164*100,0)*ROUND(S$3*100000,0)/1200000,0)/100</f>
      </c>
      <c r="T165" s="14">
        <f>ROUND(T164+S165-R165,2)</f>
      </c>
      <c r="U165" s="14">
        <f>ROUND(BE165+MIN(W164+V165-BE165,MAX(0,$CC165-BS165)),2)</f>
      </c>
      <c r="V165" s="14">
        <f>ROUND(ROUND(W164*100,0)*ROUND(V$3*100000,0)/1200000,0)/100</f>
      </c>
      <c r="W165" s="14">
        <f>ROUND(W164+V165-U165,2)</f>
      </c>
      <c r="X165" s="14">
        <f>ROUND(BF165+MIN(Z164+Y165-BF165,MAX(0,$CC165-BT165)),2)</f>
      </c>
      <c r="Y165" s="14">
        <f>ROUND(ROUND(Z164*100,0)*ROUND(Y$3*100000,0)/1200000,0)/100</f>
      </c>
      <c r="Z165" s="14">
        <f>ROUND(Z164+Y165-X165,2)</f>
      </c>
      <c r="AA165" s="14">
        <f>ROUND(BG165+MIN(AC164+AB165-BG165,MAX(0,$CC165-BU165)),2)</f>
      </c>
      <c r="AB165" s="14">
        <f>ROUND(ROUND(AC164*100,0)*ROUND(AB$3*100000,0)/1200000,0)/100</f>
      </c>
      <c r="AC165" s="14">
        <f>ROUND(AC164+AB165-AA165,2)</f>
      </c>
      <c r="AD165" s="14">
        <f>ROUND(BH165+MIN(AF164+AE165-BH165,MAX(0,$CC165-BV165)),2)</f>
      </c>
      <c r="AE165" s="14">
        <f>ROUND(ROUND(AF164*100,0)*ROUND(AE$3*100000,0)/1200000,0)/100</f>
      </c>
      <c r="AF165" s="14">
        <f>ROUND(AF164+AE165-AD165,2)</f>
      </c>
      <c r="AG165" s="14">
        <f>ROUND(BI165+MIN(AI164+AH165-BI165,MAX(0,$CC165-BW165)),2)</f>
      </c>
      <c r="AH165" s="14">
        <f>ROUND(ROUND(AI164*100,0)*ROUND(AH$3*100000,0)/1200000,0)/100</f>
      </c>
      <c r="AI165" s="14">
        <f>ROUND(AI164+AH165-AG165,2)</f>
      </c>
      <c r="AJ165" s="14">
        <f>ROUND(BJ165+MIN(AL164+AK165-BJ165,MAX(0,$CC165-BX165)),2)</f>
      </c>
      <c r="AK165" s="14">
        <f>ROUND(ROUND(AL164*100,0)*ROUND(AK$3*100000,0)/1200000,0)/100</f>
      </c>
      <c r="AL165" s="14">
        <f>ROUND(AL164+AK165-AJ165,2)</f>
      </c>
      <c r="AM165" s="14">
        <f>ROUND(BK165+MIN(AO164+AN165-BK165,MAX(0,$CC165-BY165)),2)</f>
      </c>
      <c r="AN165" s="14">
        <f>ROUND(ROUND(AO164*100,0)*ROUND(AN$3*100000,0)/1200000,0)/100</f>
      </c>
      <c r="AO165" s="14">
        <f>ROUND(AO164+AN165-AM165,2)</f>
      </c>
      <c r="AP165" s="14">
        <f>ROUND(BL165+MIN(AR164+AQ165-BL165,MAX(0,$CC165-BZ165)),2)</f>
      </c>
      <c r="AQ165" s="14">
        <f>ROUND(ROUND(AR164*100,0)*ROUND(AQ$3*100000,0)/1200000,0)/100</f>
      </c>
      <c r="AR165" s="14">
        <f>ROUND(AR164+AQ165-AP165,2)</f>
      </c>
      <c r="AS165" s="14">
        <f>ROUND(BM165+MIN(AU164+AT165-BM165,MAX(0,$CC165-CA165)),2)</f>
      </c>
      <c r="AT165" s="14">
        <f>ROUND(ROUND(AU164*100,0)*ROUND(AT$3*100000,0)/1200000,0)/100</f>
      </c>
      <c r="AU165" s="14">
        <f>ROUND(AU164+AT165-AS165,2)</f>
      </c>
      <c r="AV165" s="11">
        <f>SUMIF($C$4:$AU$4,"Payment",C165:AU165)</f>
      </c>
      <c r="AW165" s="11">
        <f>SUMIF($C$4:$AU$4,"Interest",C165:AU165)</f>
      </c>
      <c r="AX165" s="11">
        <f>ROUND(SUMIF($C$4:$AU$4,"Balance",C165:AU165),2)</f>
      </c>
      <c r="AY165">
        <f>MIN(E164+D165,C$3)</f>
      </c>
      <c r="AZ165">
        <f>MIN(H164+G165,F$3)</f>
      </c>
      <c r="BA165">
        <f>MIN(K164+J165,I$3)</f>
      </c>
      <c r="BB165">
        <f>MIN(N164+M165,L$3)</f>
      </c>
      <c r="BC165">
        <f>MIN(Q164+P165,O$3)</f>
      </c>
      <c r="BD165">
        <f>MIN(T164+S165,R$3)</f>
      </c>
      <c r="BE165">
        <f>MIN(W164+V165,U$3)</f>
      </c>
      <c r="BF165">
        <f>MIN(Z164+Y165,X$3)</f>
      </c>
      <c r="BG165">
        <f>MIN(AC164+AB165,AA$3)</f>
      </c>
      <c r="BH165">
        <f>MIN(AF164+AE165,AD$3)</f>
      </c>
      <c r="BI165">
        <f>MIN(AI164+AH165,AG$3)</f>
      </c>
      <c r="BJ165">
        <f>MIN(AL164+AK165,AJ$3)</f>
      </c>
      <c r="BK165">
        <f>MIN(AO164+AN165,AM$3)</f>
      </c>
      <c r="BL165">
        <f>MIN(AR164+AQ165,AP$3)</f>
      </c>
      <c r="BM165">
        <f>MIN(AU164+AT165,AS$3)</f>
      </c>
      <c r="BN165">
        <f>E164+D165-AY165</f>
      </c>
      <c r="BO165">
        <f>BN165+H164+G165-AZ165</f>
      </c>
      <c r="BP165">
        <f>BO165+K164+J165-BA165</f>
      </c>
      <c r="BQ165">
        <f>BP165+N164+M165-BB165</f>
      </c>
      <c r="BR165">
        <f>BQ165+Q164+P165-BC165</f>
      </c>
      <c r="BS165">
        <f>BR165+T164+S165-BD165</f>
      </c>
      <c r="BT165">
        <f>BS165+W164+V165-BE165</f>
      </c>
      <c r="BU165">
        <f>BT165+Z164+Y165-BF165</f>
      </c>
      <c r="BV165">
        <f>BU165+AC164+AB165-BG165</f>
      </c>
      <c r="BW165">
        <f>BV165+AF164+AE165-BH165</f>
      </c>
      <c r="BX165">
        <f>BW165+AI164+AH165-BI165</f>
      </c>
      <c r="BY165">
        <f>BX165+AL164+AK165-BJ165</f>
      </c>
      <c r="BZ165">
        <f>BY165+AO164+AN165-BK165</f>
      </c>
      <c r="CA165">
        <f>BZ165+AR164+AQ165-BL165</f>
      </c>
      <c r="CB165">
        <f>CA165+AU164+AT165-BM165</f>
      </c>
      <c r="CC165">
        <f>MAX(0,Plan!$B$6-SUM(AY165:BM165))</f>
      </c>
    </row>
    <row r="166" spans="1:81" x14ac:dyDescent="0.25">
      <c r="A166">
        <v>161</v>
      </c>
      <c r="B166" s="22">
        <f>EDATE(Plan!$B$5,A166-1)</f>
      </c>
      <c r="C166" s="14">
        <f>ROUND(AY166+MIN(E165+D166-AY166,$CC166),2)</f>
      </c>
      <c r="D166" s="14">
        <f>ROUND(ROUND(E165*100,0)*ROUND(D$3*100000,0)/1200000,0)/100</f>
      </c>
      <c r="E166" s="14">
        <f>ROUND(E165+D166-C166,2)</f>
      </c>
      <c r="F166" s="14">
        <f>ROUND(AZ166+MIN(H165+G166-AZ166,MAX(0,$CC166-BN166)),2)</f>
      </c>
      <c r="G166" s="14">
        <f>ROUND(ROUND(H165*100,0)*ROUND(G$3*100000,0)/1200000,0)/100</f>
      </c>
      <c r="H166" s="14">
        <f>ROUND(H165+G166-F166,2)</f>
      </c>
      <c r="I166" s="14">
        <f>ROUND(BA166+MIN(K165+J166-BA166,MAX(0,$CC166-BO166)),2)</f>
      </c>
      <c r="J166" s="14">
        <f>ROUND(ROUND(K165*100,0)*ROUND(J$3*100000,0)/1200000,0)/100</f>
      </c>
      <c r="K166" s="14">
        <f>ROUND(K165+J166-I166,2)</f>
      </c>
      <c r="L166" s="14">
        <f>ROUND(BB166+MIN(N165+M166-BB166,MAX(0,$CC166-BP166)),2)</f>
      </c>
      <c r="M166" s="14">
        <f>ROUND(ROUND(N165*100,0)*ROUND(M$3*100000,0)/1200000,0)/100</f>
      </c>
      <c r="N166" s="14">
        <f>ROUND(N165+M166-L166,2)</f>
      </c>
      <c r="O166" s="14">
        <f>ROUND(BC166+MIN(Q165+P166-BC166,MAX(0,$CC166-BQ166)),2)</f>
      </c>
      <c r="P166" s="14">
        <f>ROUND(ROUND(Q165*100,0)*ROUND(P$3*100000,0)/1200000,0)/100</f>
      </c>
      <c r="Q166" s="14">
        <f>ROUND(Q165+P166-O166,2)</f>
      </c>
      <c r="R166" s="14">
        <f>ROUND(BD166+MIN(T165+S166-BD166,MAX(0,$CC166-BR166)),2)</f>
      </c>
      <c r="S166" s="14">
        <f>ROUND(ROUND(T165*100,0)*ROUND(S$3*100000,0)/1200000,0)/100</f>
      </c>
      <c r="T166" s="14">
        <f>ROUND(T165+S166-R166,2)</f>
      </c>
      <c r="U166" s="14">
        <f>ROUND(BE166+MIN(W165+V166-BE166,MAX(0,$CC166-BS166)),2)</f>
      </c>
      <c r="V166" s="14">
        <f>ROUND(ROUND(W165*100,0)*ROUND(V$3*100000,0)/1200000,0)/100</f>
      </c>
      <c r="W166" s="14">
        <f>ROUND(W165+V166-U166,2)</f>
      </c>
      <c r="X166" s="14">
        <f>ROUND(BF166+MIN(Z165+Y166-BF166,MAX(0,$CC166-BT166)),2)</f>
      </c>
      <c r="Y166" s="14">
        <f>ROUND(ROUND(Z165*100,0)*ROUND(Y$3*100000,0)/1200000,0)/100</f>
      </c>
      <c r="Z166" s="14">
        <f>ROUND(Z165+Y166-X166,2)</f>
      </c>
      <c r="AA166" s="14">
        <f>ROUND(BG166+MIN(AC165+AB166-BG166,MAX(0,$CC166-BU166)),2)</f>
      </c>
      <c r="AB166" s="14">
        <f>ROUND(ROUND(AC165*100,0)*ROUND(AB$3*100000,0)/1200000,0)/100</f>
      </c>
      <c r="AC166" s="14">
        <f>ROUND(AC165+AB166-AA166,2)</f>
      </c>
      <c r="AD166" s="14">
        <f>ROUND(BH166+MIN(AF165+AE166-BH166,MAX(0,$CC166-BV166)),2)</f>
      </c>
      <c r="AE166" s="14">
        <f>ROUND(ROUND(AF165*100,0)*ROUND(AE$3*100000,0)/1200000,0)/100</f>
      </c>
      <c r="AF166" s="14">
        <f>ROUND(AF165+AE166-AD166,2)</f>
      </c>
      <c r="AG166" s="14">
        <f>ROUND(BI166+MIN(AI165+AH166-BI166,MAX(0,$CC166-BW166)),2)</f>
      </c>
      <c r="AH166" s="14">
        <f>ROUND(ROUND(AI165*100,0)*ROUND(AH$3*100000,0)/1200000,0)/100</f>
      </c>
      <c r="AI166" s="14">
        <f>ROUND(AI165+AH166-AG166,2)</f>
      </c>
      <c r="AJ166" s="14">
        <f>ROUND(BJ166+MIN(AL165+AK166-BJ166,MAX(0,$CC166-BX166)),2)</f>
      </c>
      <c r="AK166" s="14">
        <f>ROUND(ROUND(AL165*100,0)*ROUND(AK$3*100000,0)/1200000,0)/100</f>
      </c>
      <c r="AL166" s="14">
        <f>ROUND(AL165+AK166-AJ166,2)</f>
      </c>
      <c r="AM166" s="14">
        <f>ROUND(BK166+MIN(AO165+AN166-BK166,MAX(0,$CC166-BY166)),2)</f>
      </c>
      <c r="AN166" s="14">
        <f>ROUND(ROUND(AO165*100,0)*ROUND(AN$3*100000,0)/1200000,0)/100</f>
      </c>
      <c r="AO166" s="14">
        <f>ROUND(AO165+AN166-AM166,2)</f>
      </c>
      <c r="AP166" s="14">
        <f>ROUND(BL166+MIN(AR165+AQ166-BL166,MAX(0,$CC166-BZ166)),2)</f>
      </c>
      <c r="AQ166" s="14">
        <f>ROUND(ROUND(AR165*100,0)*ROUND(AQ$3*100000,0)/1200000,0)/100</f>
      </c>
      <c r="AR166" s="14">
        <f>ROUND(AR165+AQ166-AP166,2)</f>
      </c>
      <c r="AS166" s="14">
        <f>ROUND(BM166+MIN(AU165+AT166-BM166,MAX(0,$CC166-CA166)),2)</f>
      </c>
      <c r="AT166" s="14">
        <f>ROUND(ROUND(AU165*100,0)*ROUND(AT$3*100000,0)/1200000,0)/100</f>
      </c>
      <c r="AU166" s="14">
        <f>ROUND(AU165+AT166-AS166,2)</f>
      </c>
      <c r="AV166" s="11">
        <f>SUMIF($C$4:$AU$4,"Payment",C166:AU166)</f>
      </c>
      <c r="AW166" s="11">
        <f>SUMIF($C$4:$AU$4,"Interest",C166:AU166)</f>
      </c>
      <c r="AX166" s="11">
        <f>ROUND(SUMIF($C$4:$AU$4,"Balance",C166:AU166),2)</f>
      </c>
      <c r="AY166">
        <f>MIN(E165+D166,C$3)</f>
      </c>
      <c r="AZ166">
        <f>MIN(H165+G166,F$3)</f>
      </c>
      <c r="BA166">
        <f>MIN(K165+J166,I$3)</f>
      </c>
      <c r="BB166">
        <f>MIN(N165+M166,L$3)</f>
      </c>
      <c r="BC166">
        <f>MIN(Q165+P166,O$3)</f>
      </c>
      <c r="BD166">
        <f>MIN(T165+S166,R$3)</f>
      </c>
      <c r="BE166">
        <f>MIN(W165+V166,U$3)</f>
      </c>
      <c r="BF166">
        <f>MIN(Z165+Y166,X$3)</f>
      </c>
      <c r="BG166">
        <f>MIN(AC165+AB166,AA$3)</f>
      </c>
      <c r="BH166">
        <f>MIN(AF165+AE166,AD$3)</f>
      </c>
      <c r="BI166">
        <f>MIN(AI165+AH166,AG$3)</f>
      </c>
      <c r="BJ166">
        <f>MIN(AL165+AK166,AJ$3)</f>
      </c>
      <c r="BK166">
        <f>MIN(AO165+AN166,AM$3)</f>
      </c>
      <c r="BL166">
        <f>MIN(AR165+AQ166,AP$3)</f>
      </c>
      <c r="BM166">
        <f>MIN(AU165+AT166,AS$3)</f>
      </c>
      <c r="BN166">
        <f>E165+D166-AY166</f>
      </c>
      <c r="BO166">
        <f>BN166+H165+G166-AZ166</f>
      </c>
      <c r="BP166">
        <f>BO166+K165+J166-BA166</f>
      </c>
      <c r="BQ166">
        <f>BP166+N165+M166-BB166</f>
      </c>
      <c r="BR166">
        <f>BQ166+Q165+P166-BC166</f>
      </c>
      <c r="BS166">
        <f>BR166+T165+S166-BD166</f>
      </c>
      <c r="BT166">
        <f>BS166+W165+V166-BE166</f>
      </c>
      <c r="BU166">
        <f>BT166+Z165+Y166-BF166</f>
      </c>
      <c r="BV166">
        <f>BU166+AC165+AB166-BG166</f>
      </c>
      <c r="BW166">
        <f>BV166+AF165+AE166-BH166</f>
      </c>
      <c r="BX166">
        <f>BW166+AI165+AH166-BI166</f>
      </c>
      <c r="BY166">
        <f>BX166+AL165+AK166-BJ166</f>
      </c>
      <c r="BZ166">
        <f>BY166+AO165+AN166-BK166</f>
      </c>
      <c r="CA166">
        <f>BZ166+AR165+AQ166-BL166</f>
      </c>
      <c r="CB166">
        <f>CA166+AU165+AT166-BM166</f>
      </c>
      <c r="CC166">
        <f>MAX(0,Plan!$B$6-SUM(AY166:BM166))</f>
      </c>
    </row>
    <row r="167" spans="1:81" x14ac:dyDescent="0.25">
      <c r="A167">
        <v>162</v>
      </c>
      <c r="B167" s="22">
        <f>EDATE(Plan!$B$5,A167-1)</f>
      </c>
      <c r="C167" s="14">
        <f>ROUND(AY167+MIN(E166+D167-AY167,$CC167),2)</f>
      </c>
      <c r="D167" s="14">
        <f>ROUND(ROUND(E166*100,0)*ROUND(D$3*100000,0)/1200000,0)/100</f>
      </c>
      <c r="E167" s="14">
        <f>ROUND(E166+D167-C167,2)</f>
      </c>
      <c r="F167" s="14">
        <f>ROUND(AZ167+MIN(H166+G167-AZ167,MAX(0,$CC167-BN167)),2)</f>
      </c>
      <c r="G167" s="14">
        <f>ROUND(ROUND(H166*100,0)*ROUND(G$3*100000,0)/1200000,0)/100</f>
      </c>
      <c r="H167" s="14">
        <f>ROUND(H166+G167-F167,2)</f>
      </c>
      <c r="I167" s="14">
        <f>ROUND(BA167+MIN(K166+J167-BA167,MAX(0,$CC167-BO167)),2)</f>
      </c>
      <c r="J167" s="14">
        <f>ROUND(ROUND(K166*100,0)*ROUND(J$3*100000,0)/1200000,0)/100</f>
      </c>
      <c r="K167" s="14">
        <f>ROUND(K166+J167-I167,2)</f>
      </c>
      <c r="L167" s="14">
        <f>ROUND(BB167+MIN(N166+M167-BB167,MAX(0,$CC167-BP167)),2)</f>
      </c>
      <c r="M167" s="14">
        <f>ROUND(ROUND(N166*100,0)*ROUND(M$3*100000,0)/1200000,0)/100</f>
      </c>
      <c r="N167" s="14">
        <f>ROUND(N166+M167-L167,2)</f>
      </c>
      <c r="O167" s="14">
        <f>ROUND(BC167+MIN(Q166+P167-BC167,MAX(0,$CC167-BQ167)),2)</f>
      </c>
      <c r="P167" s="14">
        <f>ROUND(ROUND(Q166*100,0)*ROUND(P$3*100000,0)/1200000,0)/100</f>
      </c>
      <c r="Q167" s="14">
        <f>ROUND(Q166+P167-O167,2)</f>
      </c>
      <c r="R167" s="14">
        <f>ROUND(BD167+MIN(T166+S167-BD167,MAX(0,$CC167-BR167)),2)</f>
      </c>
      <c r="S167" s="14">
        <f>ROUND(ROUND(T166*100,0)*ROUND(S$3*100000,0)/1200000,0)/100</f>
      </c>
      <c r="T167" s="14">
        <f>ROUND(T166+S167-R167,2)</f>
      </c>
      <c r="U167" s="14">
        <f>ROUND(BE167+MIN(W166+V167-BE167,MAX(0,$CC167-BS167)),2)</f>
      </c>
      <c r="V167" s="14">
        <f>ROUND(ROUND(W166*100,0)*ROUND(V$3*100000,0)/1200000,0)/100</f>
      </c>
      <c r="W167" s="14">
        <f>ROUND(W166+V167-U167,2)</f>
      </c>
      <c r="X167" s="14">
        <f>ROUND(BF167+MIN(Z166+Y167-BF167,MAX(0,$CC167-BT167)),2)</f>
      </c>
      <c r="Y167" s="14">
        <f>ROUND(ROUND(Z166*100,0)*ROUND(Y$3*100000,0)/1200000,0)/100</f>
      </c>
      <c r="Z167" s="14">
        <f>ROUND(Z166+Y167-X167,2)</f>
      </c>
      <c r="AA167" s="14">
        <f>ROUND(BG167+MIN(AC166+AB167-BG167,MAX(0,$CC167-BU167)),2)</f>
      </c>
      <c r="AB167" s="14">
        <f>ROUND(ROUND(AC166*100,0)*ROUND(AB$3*100000,0)/1200000,0)/100</f>
      </c>
      <c r="AC167" s="14">
        <f>ROUND(AC166+AB167-AA167,2)</f>
      </c>
      <c r="AD167" s="14">
        <f>ROUND(BH167+MIN(AF166+AE167-BH167,MAX(0,$CC167-BV167)),2)</f>
      </c>
      <c r="AE167" s="14">
        <f>ROUND(ROUND(AF166*100,0)*ROUND(AE$3*100000,0)/1200000,0)/100</f>
      </c>
      <c r="AF167" s="14">
        <f>ROUND(AF166+AE167-AD167,2)</f>
      </c>
      <c r="AG167" s="14">
        <f>ROUND(BI167+MIN(AI166+AH167-BI167,MAX(0,$CC167-BW167)),2)</f>
      </c>
      <c r="AH167" s="14">
        <f>ROUND(ROUND(AI166*100,0)*ROUND(AH$3*100000,0)/1200000,0)/100</f>
      </c>
      <c r="AI167" s="14">
        <f>ROUND(AI166+AH167-AG167,2)</f>
      </c>
      <c r="AJ167" s="14">
        <f>ROUND(BJ167+MIN(AL166+AK167-BJ167,MAX(0,$CC167-BX167)),2)</f>
      </c>
      <c r="AK167" s="14">
        <f>ROUND(ROUND(AL166*100,0)*ROUND(AK$3*100000,0)/1200000,0)/100</f>
      </c>
      <c r="AL167" s="14">
        <f>ROUND(AL166+AK167-AJ167,2)</f>
      </c>
      <c r="AM167" s="14">
        <f>ROUND(BK167+MIN(AO166+AN167-BK167,MAX(0,$CC167-BY167)),2)</f>
      </c>
      <c r="AN167" s="14">
        <f>ROUND(ROUND(AO166*100,0)*ROUND(AN$3*100000,0)/1200000,0)/100</f>
      </c>
      <c r="AO167" s="14">
        <f>ROUND(AO166+AN167-AM167,2)</f>
      </c>
      <c r="AP167" s="14">
        <f>ROUND(BL167+MIN(AR166+AQ167-BL167,MAX(0,$CC167-BZ167)),2)</f>
      </c>
      <c r="AQ167" s="14">
        <f>ROUND(ROUND(AR166*100,0)*ROUND(AQ$3*100000,0)/1200000,0)/100</f>
      </c>
      <c r="AR167" s="14">
        <f>ROUND(AR166+AQ167-AP167,2)</f>
      </c>
      <c r="AS167" s="14">
        <f>ROUND(BM167+MIN(AU166+AT167-BM167,MAX(0,$CC167-CA167)),2)</f>
      </c>
      <c r="AT167" s="14">
        <f>ROUND(ROUND(AU166*100,0)*ROUND(AT$3*100000,0)/1200000,0)/100</f>
      </c>
      <c r="AU167" s="14">
        <f>ROUND(AU166+AT167-AS167,2)</f>
      </c>
      <c r="AV167" s="11">
        <f>SUMIF($C$4:$AU$4,"Payment",C167:AU167)</f>
      </c>
      <c r="AW167" s="11">
        <f>SUMIF($C$4:$AU$4,"Interest",C167:AU167)</f>
      </c>
      <c r="AX167" s="11">
        <f>ROUND(SUMIF($C$4:$AU$4,"Balance",C167:AU167),2)</f>
      </c>
      <c r="AY167">
        <f>MIN(E166+D167,C$3)</f>
      </c>
      <c r="AZ167">
        <f>MIN(H166+G167,F$3)</f>
      </c>
      <c r="BA167">
        <f>MIN(K166+J167,I$3)</f>
      </c>
      <c r="BB167">
        <f>MIN(N166+M167,L$3)</f>
      </c>
      <c r="BC167">
        <f>MIN(Q166+P167,O$3)</f>
      </c>
      <c r="BD167">
        <f>MIN(T166+S167,R$3)</f>
      </c>
      <c r="BE167">
        <f>MIN(W166+V167,U$3)</f>
      </c>
      <c r="BF167">
        <f>MIN(Z166+Y167,X$3)</f>
      </c>
      <c r="BG167">
        <f>MIN(AC166+AB167,AA$3)</f>
      </c>
      <c r="BH167">
        <f>MIN(AF166+AE167,AD$3)</f>
      </c>
      <c r="BI167">
        <f>MIN(AI166+AH167,AG$3)</f>
      </c>
      <c r="BJ167">
        <f>MIN(AL166+AK167,AJ$3)</f>
      </c>
      <c r="BK167">
        <f>MIN(AO166+AN167,AM$3)</f>
      </c>
      <c r="BL167">
        <f>MIN(AR166+AQ167,AP$3)</f>
      </c>
      <c r="BM167">
        <f>MIN(AU166+AT167,AS$3)</f>
      </c>
      <c r="BN167">
        <f>E166+D167-AY167</f>
      </c>
      <c r="BO167">
        <f>BN167+H166+G167-AZ167</f>
      </c>
      <c r="BP167">
        <f>BO167+K166+J167-BA167</f>
      </c>
      <c r="BQ167">
        <f>BP167+N166+M167-BB167</f>
      </c>
      <c r="BR167">
        <f>BQ167+Q166+P167-BC167</f>
      </c>
      <c r="BS167">
        <f>BR167+T166+S167-BD167</f>
      </c>
      <c r="BT167">
        <f>BS167+W166+V167-BE167</f>
      </c>
      <c r="BU167">
        <f>BT167+Z166+Y167-BF167</f>
      </c>
      <c r="BV167">
        <f>BU167+AC166+AB167-BG167</f>
      </c>
      <c r="BW167">
        <f>BV167+AF166+AE167-BH167</f>
      </c>
      <c r="BX167">
        <f>BW167+AI166+AH167-BI167</f>
      </c>
      <c r="BY167">
        <f>BX167+AL166+AK167-BJ167</f>
      </c>
      <c r="BZ167">
        <f>BY167+AO166+AN167-BK167</f>
      </c>
      <c r="CA167">
        <f>BZ167+AR166+AQ167-BL167</f>
      </c>
      <c r="CB167">
        <f>CA167+AU166+AT167-BM167</f>
      </c>
      <c r="CC167">
        <f>MAX(0,Plan!$B$6-SUM(AY167:BM167))</f>
      </c>
    </row>
    <row r="168" spans="1:81" x14ac:dyDescent="0.25">
      <c r="A168">
        <v>163</v>
      </c>
      <c r="B168" s="22">
        <f>EDATE(Plan!$B$5,A168-1)</f>
      </c>
      <c r="C168" s="14">
        <f>ROUND(AY168+MIN(E167+D168-AY168,$CC168),2)</f>
      </c>
      <c r="D168" s="14">
        <f>ROUND(ROUND(E167*100,0)*ROUND(D$3*100000,0)/1200000,0)/100</f>
      </c>
      <c r="E168" s="14">
        <f>ROUND(E167+D168-C168,2)</f>
      </c>
      <c r="F168" s="14">
        <f>ROUND(AZ168+MIN(H167+G168-AZ168,MAX(0,$CC168-BN168)),2)</f>
      </c>
      <c r="G168" s="14">
        <f>ROUND(ROUND(H167*100,0)*ROUND(G$3*100000,0)/1200000,0)/100</f>
      </c>
      <c r="H168" s="14">
        <f>ROUND(H167+G168-F168,2)</f>
      </c>
      <c r="I168" s="14">
        <f>ROUND(BA168+MIN(K167+J168-BA168,MAX(0,$CC168-BO168)),2)</f>
      </c>
      <c r="J168" s="14">
        <f>ROUND(ROUND(K167*100,0)*ROUND(J$3*100000,0)/1200000,0)/100</f>
      </c>
      <c r="K168" s="14">
        <f>ROUND(K167+J168-I168,2)</f>
      </c>
      <c r="L168" s="14">
        <f>ROUND(BB168+MIN(N167+M168-BB168,MAX(0,$CC168-BP168)),2)</f>
      </c>
      <c r="M168" s="14">
        <f>ROUND(ROUND(N167*100,0)*ROUND(M$3*100000,0)/1200000,0)/100</f>
      </c>
      <c r="N168" s="14">
        <f>ROUND(N167+M168-L168,2)</f>
      </c>
      <c r="O168" s="14">
        <f>ROUND(BC168+MIN(Q167+P168-BC168,MAX(0,$CC168-BQ168)),2)</f>
      </c>
      <c r="P168" s="14">
        <f>ROUND(ROUND(Q167*100,0)*ROUND(P$3*100000,0)/1200000,0)/100</f>
      </c>
      <c r="Q168" s="14">
        <f>ROUND(Q167+P168-O168,2)</f>
      </c>
      <c r="R168" s="14">
        <f>ROUND(BD168+MIN(T167+S168-BD168,MAX(0,$CC168-BR168)),2)</f>
      </c>
      <c r="S168" s="14">
        <f>ROUND(ROUND(T167*100,0)*ROUND(S$3*100000,0)/1200000,0)/100</f>
      </c>
      <c r="T168" s="14">
        <f>ROUND(T167+S168-R168,2)</f>
      </c>
      <c r="U168" s="14">
        <f>ROUND(BE168+MIN(W167+V168-BE168,MAX(0,$CC168-BS168)),2)</f>
      </c>
      <c r="V168" s="14">
        <f>ROUND(ROUND(W167*100,0)*ROUND(V$3*100000,0)/1200000,0)/100</f>
      </c>
      <c r="W168" s="14">
        <f>ROUND(W167+V168-U168,2)</f>
      </c>
      <c r="X168" s="14">
        <f>ROUND(BF168+MIN(Z167+Y168-BF168,MAX(0,$CC168-BT168)),2)</f>
      </c>
      <c r="Y168" s="14">
        <f>ROUND(ROUND(Z167*100,0)*ROUND(Y$3*100000,0)/1200000,0)/100</f>
      </c>
      <c r="Z168" s="14">
        <f>ROUND(Z167+Y168-X168,2)</f>
      </c>
      <c r="AA168" s="14">
        <f>ROUND(BG168+MIN(AC167+AB168-BG168,MAX(0,$CC168-BU168)),2)</f>
      </c>
      <c r="AB168" s="14">
        <f>ROUND(ROUND(AC167*100,0)*ROUND(AB$3*100000,0)/1200000,0)/100</f>
      </c>
      <c r="AC168" s="14">
        <f>ROUND(AC167+AB168-AA168,2)</f>
      </c>
      <c r="AD168" s="14">
        <f>ROUND(BH168+MIN(AF167+AE168-BH168,MAX(0,$CC168-BV168)),2)</f>
      </c>
      <c r="AE168" s="14">
        <f>ROUND(ROUND(AF167*100,0)*ROUND(AE$3*100000,0)/1200000,0)/100</f>
      </c>
      <c r="AF168" s="14">
        <f>ROUND(AF167+AE168-AD168,2)</f>
      </c>
      <c r="AG168" s="14">
        <f>ROUND(BI168+MIN(AI167+AH168-BI168,MAX(0,$CC168-BW168)),2)</f>
      </c>
      <c r="AH168" s="14">
        <f>ROUND(ROUND(AI167*100,0)*ROUND(AH$3*100000,0)/1200000,0)/100</f>
      </c>
      <c r="AI168" s="14">
        <f>ROUND(AI167+AH168-AG168,2)</f>
      </c>
      <c r="AJ168" s="14">
        <f>ROUND(BJ168+MIN(AL167+AK168-BJ168,MAX(0,$CC168-BX168)),2)</f>
      </c>
      <c r="AK168" s="14">
        <f>ROUND(ROUND(AL167*100,0)*ROUND(AK$3*100000,0)/1200000,0)/100</f>
      </c>
      <c r="AL168" s="14">
        <f>ROUND(AL167+AK168-AJ168,2)</f>
      </c>
      <c r="AM168" s="14">
        <f>ROUND(BK168+MIN(AO167+AN168-BK168,MAX(0,$CC168-BY168)),2)</f>
      </c>
      <c r="AN168" s="14">
        <f>ROUND(ROUND(AO167*100,0)*ROUND(AN$3*100000,0)/1200000,0)/100</f>
      </c>
      <c r="AO168" s="14">
        <f>ROUND(AO167+AN168-AM168,2)</f>
      </c>
      <c r="AP168" s="14">
        <f>ROUND(BL168+MIN(AR167+AQ168-BL168,MAX(0,$CC168-BZ168)),2)</f>
      </c>
      <c r="AQ168" s="14">
        <f>ROUND(ROUND(AR167*100,0)*ROUND(AQ$3*100000,0)/1200000,0)/100</f>
      </c>
      <c r="AR168" s="14">
        <f>ROUND(AR167+AQ168-AP168,2)</f>
      </c>
      <c r="AS168" s="14">
        <f>ROUND(BM168+MIN(AU167+AT168-BM168,MAX(0,$CC168-CA168)),2)</f>
      </c>
      <c r="AT168" s="14">
        <f>ROUND(ROUND(AU167*100,0)*ROUND(AT$3*100000,0)/1200000,0)/100</f>
      </c>
      <c r="AU168" s="14">
        <f>ROUND(AU167+AT168-AS168,2)</f>
      </c>
      <c r="AV168" s="11">
        <f>SUMIF($C$4:$AU$4,"Payment",C168:AU168)</f>
      </c>
      <c r="AW168" s="11">
        <f>SUMIF($C$4:$AU$4,"Interest",C168:AU168)</f>
      </c>
      <c r="AX168" s="11">
        <f>ROUND(SUMIF($C$4:$AU$4,"Balance",C168:AU168),2)</f>
      </c>
      <c r="AY168">
        <f>MIN(E167+D168,C$3)</f>
      </c>
      <c r="AZ168">
        <f>MIN(H167+G168,F$3)</f>
      </c>
      <c r="BA168">
        <f>MIN(K167+J168,I$3)</f>
      </c>
      <c r="BB168">
        <f>MIN(N167+M168,L$3)</f>
      </c>
      <c r="BC168">
        <f>MIN(Q167+P168,O$3)</f>
      </c>
      <c r="BD168">
        <f>MIN(T167+S168,R$3)</f>
      </c>
      <c r="BE168">
        <f>MIN(W167+V168,U$3)</f>
      </c>
      <c r="BF168">
        <f>MIN(Z167+Y168,X$3)</f>
      </c>
      <c r="BG168">
        <f>MIN(AC167+AB168,AA$3)</f>
      </c>
      <c r="BH168">
        <f>MIN(AF167+AE168,AD$3)</f>
      </c>
      <c r="BI168">
        <f>MIN(AI167+AH168,AG$3)</f>
      </c>
      <c r="BJ168">
        <f>MIN(AL167+AK168,AJ$3)</f>
      </c>
      <c r="BK168">
        <f>MIN(AO167+AN168,AM$3)</f>
      </c>
      <c r="BL168">
        <f>MIN(AR167+AQ168,AP$3)</f>
      </c>
      <c r="BM168">
        <f>MIN(AU167+AT168,AS$3)</f>
      </c>
      <c r="BN168">
        <f>E167+D168-AY168</f>
      </c>
      <c r="BO168">
        <f>BN168+H167+G168-AZ168</f>
      </c>
      <c r="BP168">
        <f>BO168+K167+J168-BA168</f>
      </c>
      <c r="BQ168">
        <f>BP168+N167+M168-BB168</f>
      </c>
      <c r="BR168">
        <f>BQ168+Q167+P168-BC168</f>
      </c>
      <c r="BS168">
        <f>BR168+T167+S168-BD168</f>
      </c>
      <c r="BT168">
        <f>BS168+W167+V168-BE168</f>
      </c>
      <c r="BU168">
        <f>BT168+Z167+Y168-BF168</f>
      </c>
      <c r="BV168">
        <f>BU168+AC167+AB168-BG168</f>
      </c>
      <c r="BW168">
        <f>BV168+AF167+AE168-BH168</f>
      </c>
      <c r="BX168">
        <f>BW168+AI167+AH168-BI168</f>
      </c>
      <c r="BY168">
        <f>BX168+AL167+AK168-BJ168</f>
      </c>
      <c r="BZ168">
        <f>BY168+AO167+AN168-BK168</f>
      </c>
      <c r="CA168">
        <f>BZ168+AR167+AQ168-BL168</f>
      </c>
      <c r="CB168">
        <f>CA168+AU167+AT168-BM168</f>
      </c>
      <c r="CC168">
        <f>MAX(0,Plan!$B$6-SUM(AY168:BM168))</f>
      </c>
    </row>
    <row r="169" spans="1:81" x14ac:dyDescent="0.25">
      <c r="A169">
        <v>164</v>
      </c>
      <c r="B169" s="22">
        <f>EDATE(Plan!$B$5,A169-1)</f>
      </c>
      <c r="C169" s="14">
        <f>ROUND(AY169+MIN(E168+D169-AY169,$CC169),2)</f>
      </c>
      <c r="D169" s="14">
        <f>ROUND(ROUND(E168*100,0)*ROUND(D$3*100000,0)/1200000,0)/100</f>
      </c>
      <c r="E169" s="14">
        <f>ROUND(E168+D169-C169,2)</f>
      </c>
      <c r="F169" s="14">
        <f>ROUND(AZ169+MIN(H168+G169-AZ169,MAX(0,$CC169-BN169)),2)</f>
      </c>
      <c r="G169" s="14">
        <f>ROUND(ROUND(H168*100,0)*ROUND(G$3*100000,0)/1200000,0)/100</f>
      </c>
      <c r="H169" s="14">
        <f>ROUND(H168+G169-F169,2)</f>
      </c>
      <c r="I169" s="14">
        <f>ROUND(BA169+MIN(K168+J169-BA169,MAX(0,$CC169-BO169)),2)</f>
      </c>
      <c r="J169" s="14">
        <f>ROUND(ROUND(K168*100,0)*ROUND(J$3*100000,0)/1200000,0)/100</f>
      </c>
      <c r="K169" s="14">
        <f>ROUND(K168+J169-I169,2)</f>
      </c>
      <c r="L169" s="14">
        <f>ROUND(BB169+MIN(N168+M169-BB169,MAX(0,$CC169-BP169)),2)</f>
      </c>
      <c r="M169" s="14">
        <f>ROUND(ROUND(N168*100,0)*ROUND(M$3*100000,0)/1200000,0)/100</f>
      </c>
      <c r="N169" s="14">
        <f>ROUND(N168+M169-L169,2)</f>
      </c>
      <c r="O169" s="14">
        <f>ROUND(BC169+MIN(Q168+P169-BC169,MAX(0,$CC169-BQ169)),2)</f>
      </c>
      <c r="P169" s="14">
        <f>ROUND(ROUND(Q168*100,0)*ROUND(P$3*100000,0)/1200000,0)/100</f>
      </c>
      <c r="Q169" s="14">
        <f>ROUND(Q168+P169-O169,2)</f>
      </c>
      <c r="R169" s="14">
        <f>ROUND(BD169+MIN(T168+S169-BD169,MAX(0,$CC169-BR169)),2)</f>
      </c>
      <c r="S169" s="14">
        <f>ROUND(ROUND(T168*100,0)*ROUND(S$3*100000,0)/1200000,0)/100</f>
      </c>
      <c r="T169" s="14">
        <f>ROUND(T168+S169-R169,2)</f>
      </c>
      <c r="U169" s="14">
        <f>ROUND(BE169+MIN(W168+V169-BE169,MAX(0,$CC169-BS169)),2)</f>
      </c>
      <c r="V169" s="14">
        <f>ROUND(ROUND(W168*100,0)*ROUND(V$3*100000,0)/1200000,0)/100</f>
      </c>
      <c r="W169" s="14">
        <f>ROUND(W168+V169-U169,2)</f>
      </c>
      <c r="X169" s="14">
        <f>ROUND(BF169+MIN(Z168+Y169-BF169,MAX(0,$CC169-BT169)),2)</f>
      </c>
      <c r="Y169" s="14">
        <f>ROUND(ROUND(Z168*100,0)*ROUND(Y$3*100000,0)/1200000,0)/100</f>
      </c>
      <c r="Z169" s="14">
        <f>ROUND(Z168+Y169-X169,2)</f>
      </c>
      <c r="AA169" s="14">
        <f>ROUND(BG169+MIN(AC168+AB169-BG169,MAX(0,$CC169-BU169)),2)</f>
      </c>
      <c r="AB169" s="14">
        <f>ROUND(ROUND(AC168*100,0)*ROUND(AB$3*100000,0)/1200000,0)/100</f>
      </c>
      <c r="AC169" s="14">
        <f>ROUND(AC168+AB169-AA169,2)</f>
      </c>
      <c r="AD169" s="14">
        <f>ROUND(BH169+MIN(AF168+AE169-BH169,MAX(0,$CC169-BV169)),2)</f>
      </c>
      <c r="AE169" s="14">
        <f>ROUND(ROUND(AF168*100,0)*ROUND(AE$3*100000,0)/1200000,0)/100</f>
      </c>
      <c r="AF169" s="14">
        <f>ROUND(AF168+AE169-AD169,2)</f>
      </c>
      <c r="AG169" s="14">
        <f>ROUND(BI169+MIN(AI168+AH169-BI169,MAX(0,$CC169-BW169)),2)</f>
      </c>
      <c r="AH169" s="14">
        <f>ROUND(ROUND(AI168*100,0)*ROUND(AH$3*100000,0)/1200000,0)/100</f>
      </c>
      <c r="AI169" s="14">
        <f>ROUND(AI168+AH169-AG169,2)</f>
      </c>
      <c r="AJ169" s="14">
        <f>ROUND(BJ169+MIN(AL168+AK169-BJ169,MAX(0,$CC169-BX169)),2)</f>
      </c>
      <c r="AK169" s="14">
        <f>ROUND(ROUND(AL168*100,0)*ROUND(AK$3*100000,0)/1200000,0)/100</f>
      </c>
      <c r="AL169" s="14">
        <f>ROUND(AL168+AK169-AJ169,2)</f>
      </c>
      <c r="AM169" s="14">
        <f>ROUND(BK169+MIN(AO168+AN169-BK169,MAX(0,$CC169-BY169)),2)</f>
      </c>
      <c r="AN169" s="14">
        <f>ROUND(ROUND(AO168*100,0)*ROUND(AN$3*100000,0)/1200000,0)/100</f>
      </c>
      <c r="AO169" s="14">
        <f>ROUND(AO168+AN169-AM169,2)</f>
      </c>
      <c r="AP169" s="14">
        <f>ROUND(BL169+MIN(AR168+AQ169-BL169,MAX(0,$CC169-BZ169)),2)</f>
      </c>
      <c r="AQ169" s="14">
        <f>ROUND(ROUND(AR168*100,0)*ROUND(AQ$3*100000,0)/1200000,0)/100</f>
      </c>
      <c r="AR169" s="14">
        <f>ROUND(AR168+AQ169-AP169,2)</f>
      </c>
      <c r="AS169" s="14">
        <f>ROUND(BM169+MIN(AU168+AT169-BM169,MAX(0,$CC169-CA169)),2)</f>
      </c>
      <c r="AT169" s="14">
        <f>ROUND(ROUND(AU168*100,0)*ROUND(AT$3*100000,0)/1200000,0)/100</f>
      </c>
      <c r="AU169" s="14">
        <f>ROUND(AU168+AT169-AS169,2)</f>
      </c>
      <c r="AV169" s="11">
        <f>SUMIF($C$4:$AU$4,"Payment",C169:AU169)</f>
      </c>
      <c r="AW169" s="11">
        <f>SUMIF($C$4:$AU$4,"Interest",C169:AU169)</f>
      </c>
      <c r="AX169" s="11">
        <f>ROUND(SUMIF($C$4:$AU$4,"Balance",C169:AU169),2)</f>
      </c>
      <c r="AY169">
        <f>MIN(E168+D169,C$3)</f>
      </c>
      <c r="AZ169">
        <f>MIN(H168+G169,F$3)</f>
      </c>
      <c r="BA169">
        <f>MIN(K168+J169,I$3)</f>
      </c>
      <c r="BB169">
        <f>MIN(N168+M169,L$3)</f>
      </c>
      <c r="BC169">
        <f>MIN(Q168+P169,O$3)</f>
      </c>
      <c r="BD169">
        <f>MIN(T168+S169,R$3)</f>
      </c>
      <c r="BE169">
        <f>MIN(W168+V169,U$3)</f>
      </c>
      <c r="BF169">
        <f>MIN(Z168+Y169,X$3)</f>
      </c>
      <c r="BG169">
        <f>MIN(AC168+AB169,AA$3)</f>
      </c>
      <c r="BH169">
        <f>MIN(AF168+AE169,AD$3)</f>
      </c>
      <c r="BI169">
        <f>MIN(AI168+AH169,AG$3)</f>
      </c>
      <c r="BJ169">
        <f>MIN(AL168+AK169,AJ$3)</f>
      </c>
      <c r="BK169">
        <f>MIN(AO168+AN169,AM$3)</f>
      </c>
      <c r="BL169">
        <f>MIN(AR168+AQ169,AP$3)</f>
      </c>
      <c r="BM169">
        <f>MIN(AU168+AT169,AS$3)</f>
      </c>
      <c r="BN169">
        <f>E168+D169-AY169</f>
      </c>
      <c r="BO169">
        <f>BN169+H168+G169-AZ169</f>
      </c>
      <c r="BP169">
        <f>BO169+K168+J169-BA169</f>
      </c>
      <c r="BQ169">
        <f>BP169+N168+M169-BB169</f>
      </c>
      <c r="BR169">
        <f>BQ169+Q168+P169-BC169</f>
      </c>
      <c r="BS169">
        <f>BR169+T168+S169-BD169</f>
      </c>
      <c r="BT169">
        <f>BS169+W168+V169-BE169</f>
      </c>
      <c r="BU169">
        <f>BT169+Z168+Y169-BF169</f>
      </c>
      <c r="BV169">
        <f>BU169+AC168+AB169-BG169</f>
      </c>
      <c r="BW169">
        <f>BV169+AF168+AE169-BH169</f>
      </c>
      <c r="BX169">
        <f>BW169+AI168+AH169-BI169</f>
      </c>
      <c r="BY169">
        <f>BX169+AL168+AK169-BJ169</f>
      </c>
      <c r="BZ169">
        <f>BY169+AO168+AN169-BK169</f>
      </c>
      <c r="CA169">
        <f>BZ169+AR168+AQ169-BL169</f>
      </c>
      <c r="CB169">
        <f>CA169+AU168+AT169-BM169</f>
      </c>
      <c r="CC169">
        <f>MAX(0,Plan!$B$6-SUM(AY169:BM169))</f>
      </c>
    </row>
    <row r="170" spans="1:81" x14ac:dyDescent="0.25">
      <c r="A170">
        <v>165</v>
      </c>
      <c r="B170" s="22">
        <f>EDATE(Plan!$B$5,A170-1)</f>
      </c>
      <c r="C170" s="14">
        <f>ROUND(AY170+MIN(E169+D170-AY170,$CC170),2)</f>
      </c>
      <c r="D170" s="14">
        <f>ROUND(ROUND(E169*100,0)*ROUND(D$3*100000,0)/1200000,0)/100</f>
      </c>
      <c r="E170" s="14">
        <f>ROUND(E169+D170-C170,2)</f>
      </c>
      <c r="F170" s="14">
        <f>ROUND(AZ170+MIN(H169+G170-AZ170,MAX(0,$CC170-BN170)),2)</f>
      </c>
      <c r="G170" s="14">
        <f>ROUND(ROUND(H169*100,0)*ROUND(G$3*100000,0)/1200000,0)/100</f>
      </c>
      <c r="H170" s="14">
        <f>ROUND(H169+G170-F170,2)</f>
      </c>
      <c r="I170" s="14">
        <f>ROUND(BA170+MIN(K169+J170-BA170,MAX(0,$CC170-BO170)),2)</f>
      </c>
      <c r="J170" s="14">
        <f>ROUND(ROUND(K169*100,0)*ROUND(J$3*100000,0)/1200000,0)/100</f>
      </c>
      <c r="K170" s="14">
        <f>ROUND(K169+J170-I170,2)</f>
      </c>
      <c r="L170" s="14">
        <f>ROUND(BB170+MIN(N169+M170-BB170,MAX(0,$CC170-BP170)),2)</f>
      </c>
      <c r="M170" s="14">
        <f>ROUND(ROUND(N169*100,0)*ROUND(M$3*100000,0)/1200000,0)/100</f>
      </c>
      <c r="N170" s="14">
        <f>ROUND(N169+M170-L170,2)</f>
      </c>
      <c r="O170" s="14">
        <f>ROUND(BC170+MIN(Q169+P170-BC170,MAX(0,$CC170-BQ170)),2)</f>
      </c>
      <c r="P170" s="14">
        <f>ROUND(ROUND(Q169*100,0)*ROUND(P$3*100000,0)/1200000,0)/100</f>
      </c>
      <c r="Q170" s="14">
        <f>ROUND(Q169+P170-O170,2)</f>
      </c>
      <c r="R170" s="14">
        <f>ROUND(BD170+MIN(T169+S170-BD170,MAX(0,$CC170-BR170)),2)</f>
      </c>
      <c r="S170" s="14">
        <f>ROUND(ROUND(T169*100,0)*ROUND(S$3*100000,0)/1200000,0)/100</f>
      </c>
      <c r="T170" s="14">
        <f>ROUND(T169+S170-R170,2)</f>
      </c>
      <c r="U170" s="14">
        <f>ROUND(BE170+MIN(W169+V170-BE170,MAX(0,$CC170-BS170)),2)</f>
      </c>
      <c r="V170" s="14">
        <f>ROUND(ROUND(W169*100,0)*ROUND(V$3*100000,0)/1200000,0)/100</f>
      </c>
      <c r="W170" s="14">
        <f>ROUND(W169+V170-U170,2)</f>
      </c>
      <c r="X170" s="14">
        <f>ROUND(BF170+MIN(Z169+Y170-BF170,MAX(0,$CC170-BT170)),2)</f>
      </c>
      <c r="Y170" s="14">
        <f>ROUND(ROUND(Z169*100,0)*ROUND(Y$3*100000,0)/1200000,0)/100</f>
      </c>
      <c r="Z170" s="14">
        <f>ROUND(Z169+Y170-X170,2)</f>
      </c>
      <c r="AA170" s="14">
        <f>ROUND(BG170+MIN(AC169+AB170-BG170,MAX(0,$CC170-BU170)),2)</f>
      </c>
      <c r="AB170" s="14">
        <f>ROUND(ROUND(AC169*100,0)*ROUND(AB$3*100000,0)/1200000,0)/100</f>
      </c>
      <c r="AC170" s="14">
        <f>ROUND(AC169+AB170-AA170,2)</f>
      </c>
      <c r="AD170" s="14">
        <f>ROUND(BH170+MIN(AF169+AE170-BH170,MAX(0,$CC170-BV170)),2)</f>
      </c>
      <c r="AE170" s="14">
        <f>ROUND(ROUND(AF169*100,0)*ROUND(AE$3*100000,0)/1200000,0)/100</f>
      </c>
      <c r="AF170" s="14">
        <f>ROUND(AF169+AE170-AD170,2)</f>
      </c>
      <c r="AG170" s="14">
        <f>ROUND(BI170+MIN(AI169+AH170-BI170,MAX(0,$CC170-BW170)),2)</f>
      </c>
      <c r="AH170" s="14">
        <f>ROUND(ROUND(AI169*100,0)*ROUND(AH$3*100000,0)/1200000,0)/100</f>
      </c>
      <c r="AI170" s="14">
        <f>ROUND(AI169+AH170-AG170,2)</f>
      </c>
      <c r="AJ170" s="14">
        <f>ROUND(BJ170+MIN(AL169+AK170-BJ170,MAX(0,$CC170-BX170)),2)</f>
      </c>
      <c r="AK170" s="14">
        <f>ROUND(ROUND(AL169*100,0)*ROUND(AK$3*100000,0)/1200000,0)/100</f>
      </c>
      <c r="AL170" s="14">
        <f>ROUND(AL169+AK170-AJ170,2)</f>
      </c>
      <c r="AM170" s="14">
        <f>ROUND(BK170+MIN(AO169+AN170-BK170,MAX(0,$CC170-BY170)),2)</f>
      </c>
      <c r="AN170" s="14">
        <f>ROUND(ROUND(AO169*100,0)*ROUND(AN$3*100000,0)/1200000,0)/100</f>
      </c>
      <c r="AO170" s="14">
        <f>ROUND(AO169+AN170-AM170,2)</f>
      </c>
      <c r="AP170" s="14">
        <f>ROUND(BL170+MIN(AR169+AQ170-BL170,MAX(0,$CC170-BZ170)),2)</f>
      </c>
      <c r="AQ170" s="14">
        <f>ROUND(ROUND(AR169*100,0)*ROUND(AQ$3*100000,0)/1200000,0)/100</f>
      </c>
      <c r="AR170" s="14">
        <f>ROUND(AR169+AQ170-AP170,2)</f>
      </c>
      <c r="AS170" s="14">
        <f>ROUND(BM170+MIN(AU169+AT170-BM170,MAX(0,$CC170-CA170)),2)</f>
      </c>
      <c r="AT170" s="14">
        <f>ROUND(ROUND(AU169*100,0)*ROUND(AT$3*100000,0)/1200000,0)/100</f>
      </c>
      <c r="AU170" s="14">
        <f>ROUND(AU169+AT170-AS170,2)</f>
      </c>
      <c r="AV170" s="11">
        <f>SUMIF($C$4:$AU$4,"Payment",C170:AU170)</f>
      </c>
      <c r="AW170" s="11">
        <f>SUMIF($C$4:$AU$4,"Interest",C170:AU170)</f>
      </c>
      <c r="AX170" s="11">
        <f>ROUND(SUMIF($C$4:$AU$4,"Balance",C170:AU170),2)</f>
      </c>
      <c r="AY170">
        <f>MIN(E169+D170,C$3)</f>
      </c>
      <c r="AZ170">
        <f>MIN(H169+G170,F$3)</f>
      </c>
      <c r="BA170">
        <f>MIN(K169+J170,I$3)</f>
      </c>
      <c r="BB170">
        <f>MIN(N169+M170,L$3)</f>
      </c>
      <c r="BC170">
        <f>MIN(Q169+P170,O$3)</f>
      </c>
      <c r="BD170">
        <f>MIN(T169+S170,R$3)</f>
      </c>
      <c r="BE170">
        <f>MIN(W169+V170,U$3)</f>
      </c>
      <c r="BF170">
        <f>MIN(Z169+Y170,X$3)</f>
      </c>
      <c r="BG170">
        <f>MIN(AC169+AB170,AA$3)</f>
      </c>
      <c r="BH170">
        <f>MIN(AF169+AE170,AD$3)</f>
      </c>
      <c r="BI170">
        <f>MIN(AI169+AH170,AG$3)</f>
      </c>
      <c r="BJ170">
        <f>MIN(AL169+AK170,AJ$3)</f>
      </c>
      <c r="BK170">
        <f>MIN(AO169+AN170,AM$3)</f>
      </c>
      <c r="BL170">
        <f>MIN(AR169+AQ170,AP$3)</f>
      </c>
      <c r="BM170">
        <f>MIN(AU169+AT170,AS$3)</f>
      </c>
      <c r="BN170">
        <f>E169+D170-AY170</f>
      </c>
      <c r="BO170">
        <f>BN170+H169+G170-AZ170</f>
      </c>
      <c r="BP170">
        <f>BO170+K169+J170-BA170</f>
      </c>
      <c r="BQ170">
        <f>BP170+N169+M170-BB170</f>
      </c>
      <c r="BR170">
        <f>BQ170+Q169+P170-BC170</f>
      </c>
      <c r="BS170">
        <f>BR170+T169+S170-BD170</f>
      </c>
      <c r="BT170">
        <f>BS170+W169+V170-BE170</f>
      </c>
      <c r="BU170">
        <f>BT170+Z169+Y170-BF170</f>
      </c>
      <c r="BV170">
        <f>BU170+AC169+AB170-BG170</f>
      </c>
      <c r="BW170">
        <f>BV170+AF169+AE170-BH170</f>
      </c>
      <c r="BX170">
        <f>BW170+AI169+AH170-BI170</f>
      </c>
      <c r="BY170">
        <f>BX170+AL169+AK170-BJ170</f>
      </c>
      <c r="BZ170">
        <f>BY170+AO169+AN170-BK170</f>
      </c>
      <c r="CA170">
        <f>BZ170+AR169+AQ170-BL170</f>
      </c>
      <c r="CB170">
        <f>CA170+AU169+AT170-BM170</f>
      </c>
      <c r="CC170">
        <f>MAX(0,Plan!$B$6-SUM(AY170:BM170))</f>
      </c>
    </row>
    <row r="171" spans="1:81" x14ac:dyDescent="0.25">
      <c r="A171">
        <v>166</v>
      </c>
      <c r="B171" s="22">
        <f>EDATE(Plan!$B$5,A171-1)</f>
      </c>
      <c r="C171" s="14">
        <f>ROUND(AY171+MIN(E170+D171-AY171,$CC171),2)</f>
      </c>
      <c r="D171" s="14">
        <f>ROUND(ROUND(E170*100,0)*ROUND(D$3*100000,0)/1200000,0)/100</f>
      </c>
      <c r="E171" s="14">
        <f>ROUND(E170+D171-C171,2)</f>
      </c>
      <c r="F171" s="14">
        <f>ROUND(AZ171+MIN(H170+G171-AZ171,MAX(0,$CC171-BN171)),2)</f>
      </c>
      <c r="G171" s="14">
        <f>ROUND(ROUND(H170*100,0)*ROUND(G$3*100000,0)/1200000,0)/100</f>
      </c>
      <c r="H171" s="14">
        <f>ROUND(H170+G171-F171,2)</f>
      </c>
      <c r="I171" s="14">
        <f>ROUND(BA171+MIN(K170+J171-BA171,MAX(0,$CC171-BO171)),2)</f>
      </c>
      <c r="J171" s="14">
        <f>ROUND(ROUND(K170*100,0)*ROUND(J$3*100000,0)/1200000,0)/100</f>
      </c>
      <c r="K171" s="14">
        <f>ROUND(K170+J171-I171,2)</f>
      </c>
      <c r="L171" s="14">
        <f>ROUND(BB171+MIN(N170+M171-BB171,MAX(0,$CC171-BP171)),2)</f>
      </c>
      <c r="M171" s="14">
        <f>ROUND(ROUND(N170*100,0)*ROUND(M$3*100000,0)/1200000,0)/100</f>
      </c>
      <c r="N171" s="14">
        <f>ROUND(N170+M171-L171,2)</f>
      </c>
      <c r="O171" s="14">
        <f>ROUND(BC171+MIN(Q170+P171-BC171,MAX(0,$CC171-BQ171)),2)</f>
      </c>
      <c r="P171" s="14">
        <f>ROUND(ROUND(Q170*100,0)*ROUND(P$3*100000,0)/1200000,0)/100</f>
      </c>
      <c r="Q171" s="14">
        <f>ROUND(Q170+P171-O171,2)</f>
      </c>
      <c r="R171" s="14">
        <f>ROUND(BD171+MIN(T170+S171-BD171,MAX(0,$CC171-BR171)),2)</f>
      </c>
      <c r="S171" s="14">
        <f>ROUND(ROUND(T170*100,0)*ROUND(S$3*100000,0)/1200000,0)/100</f>
      </c>
      <c r="T171" s="14">
        <f>ROUND(T170+S171-R171,2)</f>
      </c>
      <c r="U171" s="14">
        <f>ROUND(BE171+MIN(W170+V171-BE171,MAX(0,$CC171-BS171)),2)</f>
      </c>
      <c r="V171" s="14">
        <f>ROUND(ROUND(W170*100,0)*ROUND(V$3*100000,0)/1200000,0)/100</f>
      </c>
      <c r="W171" s="14">
        <f>ROUND(W170+V171-U171,2)</f>
      </c>
      <c r="X171" s="14">
        <f>ROUND(BF171+MIN(Z170+Y171-BF171,MAX(0,$CC171-BT171)),2)</f>
      </c>
      <c r="Y171" s="14">
        <f>ROUND(ROUND(Z170*100,0)*ROUND(Y$3*100000,0)/1200000,0)/100</f>
      </c>
      <c r="Z171" s="14">
        <f>ROUND(Z170+Y171-X171,2)</f>
      </c>
      <c r="AA171" s="14">
        <f>ROUND(BG171+MIN(AC170+AB171-BG171,MAX(0,$CC171-BU171)),2)</f>
      </c>
      <c r="AB171" s="14">
        <f>ROUND(ROUND(AC170*100,0)*ROUND(AB$3*100000,0)/1200000,0)/100</f>
      </c>
      <c r="AC171" s="14">
        <f>ROUND(AC170+AB171-AA171,2)</f>
      </c>
      <c r="AD171" s="14">
        <f>ROUND(BH171+MIN(AF170+AE171-BH171,MAX(0,$CC171-BV171)),2)</f>
      </c>
      <c r="AE171" s="14">
        <f>ROUND(ROUND(AF170*100,0)*ROUND(AE$3*100000,0)/1200000,0)/100</f>
      </c>
      <c r="AF171" s="14">
        <f>ROUND(AF170+AE171-AD171,2)</f>
      </c>
      <c r="AG171" s="14">
        <f>ROUND(BI171+MIN(AI170+AH171-BI171,MAX(0,$CC171-BW171)),2)</f>
      </c>
      <c r="AH171" s="14">
        <f>ROUND(ROUND(AI170*100,0)*ROUND(AH$3*100000,0)/1200000,0)/100</f>
      </c>
      <c r="AI171" s="14">
        <f>ROUND(AI170+AH171-AG171,2)</f>
      </c>
      <c r="AJ171" s="14">
        <f>ROUND(BJ171+MIN(AL170+AK171-BJ171,MAX(0,$CC171-BX171)),2)</f>
      </c>
      <c r="AK171" s="14">
        <f>ROUND(ROUND(AL170*100,0)*ROUND(AK$3*100000,0)/1200000,0)/100</f>
      </c>
      <c r="AL171" s="14">
        <f>ROUND(AL170+AK171-AJ171,2)</f>
      </c>
      <c r="AM171" s="14">
        <f>ROUND(BK171+MIN(AO170+AN171-BK171,MAX(0,$CC171-BY171)),2)</f>
      </c>
      <c r="AN171" s="14">
        <f>ROUND(ROUND(AO170*100,0)*ROUND(AN$3*100000,0)/1200000,0)/100</f>
      </c>
      <c r="AO171" s="14">
        <f>ROUND(AO170+AN171-AM171,2)</f>
      </c>
      <c r="AP171" s="14">
        <f>ROUND(BL171+MIN(AR170+AQ171-BL171,MAX(0,$CC171-BZ171)),2)</f>
      </c>
      <c r="AQ171" s="14">
        <f>ROUND(ROUND(AR170*100,0)*ROUND(AQ$3*100000,0)/1200000,0)/100</f>
      </c>
      <c r="AR171" s="14">
        <f>ROUND(AR170+AQ171-AP171,2)</f>
      </c>
      <c r="AS171" s="14">
        <f>ROUND(BM171+MIN(AU170+AT171-BM171,MAX(0,$CC171-CA171)),2)</f>
      </c>
      <c r="AT171" s="14">
        <f>ROUND(ROUND(AU170*100,0)*ROUND(AT$3*100000,0)/1200000,0)/100</f>
      </c>
      <c r="AU171" s="14">
        <f>ROUND(AU170+AT171-AS171,2)</f>
      </c>
      <c r="AV171" s="11">
        <f>SUMIF($C$4:$AU$4,"Payment",C171:AU171)</f>
      </c>
      <c r="AW171" s="11">
        <f>SUMIF($C$4:$AU$4,"Interest",C171:AU171)</f>
      </c>
      <c r="AX171" s="11">
        <f>ROUND(SUMIF($C$4:$AU$4,"Balance",C171:AU171),2)</f>
      </c>
      <c r="AY171">
        <f>MIN(E170+D171,C$3)</f>
      </c>
      <c r="AZ171">
        <f>MIN(H170+G171,F$3)</f>
      </c>
      <c r="BA171">
        <f>MIN(K170+J171,I$3)</f>
      </c>
      <c r="BB171">
        <f>MIN(N170+M171,L$3)</f>
      </c>
      <c r="BC171">
        <f>MIN(Q170+P171,O$3)</f>
      </c>
      <c r="BD171">
        <f>MIN(T170+S171,R$3)</f>
      </c>
      <c r="BE171">
        <f>MIN(W170+V171,U$3)</f>
      </c>
      <c r="BF171">
        <f>MIN(Z170+Y171,X$3)</f>
      </c>
      <c r="BG171">
        <f>MIN(AC170+AB171,AA$3)</f>
      </c>
      <c r="BH171">
        <f>MIN(AF170+AE171,AD$3)</f>
      </c>
      <c r="BI171">
        <f>MIN(AI170+AH171,AG$3)</f>
      </c>
      <c r="BJ171">
        <f>MIN(AL170+AK171,AJ$3)</f>
      </c>
      <c r="BK171">
        <f>MIN(AO170+AN171,AM$3)</f>
      </c>
      <c r="BL171">
        <f>MIN(AR170+AQ171,AP$3)</f>
      </c>
      <c r="BM171">
        <f>MIN(AU170+AT171,AS$3)</f>
      </c>
      <c r="BN171">
        <f>E170+D171-AY171</f>
      </c>
      <c r="BO171">
        <f>BN171+H170+G171-AZ171</f>
      </c>
      <c r="BP171">
        <f>BO171+K170+J171-BA171</f>
      </c>
      <c r="BQ171">
        <f>BP171+N170+M171-BB171</f>
      </c>
      <c r="BR171">
        <f>BQ171+Q170+P171-BC171</f>
      </c>
      <c r="BS171">
        <f>BR171+T170+S171-BD171</f>
      </c>
      <c r="BT171">
        <f>BS171+W170+V171-BE171</f>
      </c>
      <c r="BU171">
        <f>BT171+Z170+Y171-BF171</f>
      </c>
      <c r="BV171">
        <f>BU171+AC170+AB171-BG171</f>
      </c>
      <c r="BW171">
        <f>BV171+AF170+AE171-BH171</f>
      </c>
      <c r="BX171">
        <f>BW171+AI170+AH171-BI171</f>
      </c>
      <c r="BY171">
        <f>BX171+AL170+AK171-BJ171</f>
      </c>
      <c r="BZ171">
        <f>BY171+AO170+AN171-BK171</f>
      </c>
      <c r="CA171">
        <f>BZ171+AR170+AQ171-BL171</f>
      </c>
      <c r="CB171">
        <f>CA171+AU170+AT171-BM171</f>
      </c>
      <c r="CC171">
        <f>MAX(0,Plan!$B$6-SUM(AY171:BM171))</f>
      </c>
    </row>
    <row r="172" spans="1:81" x14ac:dyDescent="0.25">
      <c r="A172">
        <v>167</v>
      </c>
      <c r="B172" s="22">
        <f>EDATE(Plan!$B$5,A172-1)</f>
      </c>
      <c r="C172" s="14">
        <f>ROUND(AY172+MIN(E171+D172-AY172,$CC172),2)</f>
      </c>
      <c r="D172" s="14">
        <f>ROUND(ROUND(E171*100,0)*ROUND(D$3*100000,0)/1200000,0)/100</f>
      </c>
      <c r="E172" s="14">
        <f>ROUND(E171+D172-C172,2)</f>
      </c>
      <c r="F172" s="14">
        <f>ROUND(AZ172+MIN(H171+G172-AZ172,MAX(0,$CC172-BN172)),2)</f>
      </c>
      <c r="G172" s="14">
        <f>ROUND(ROUND(H171*100,0)*ROUND(G$3*100000,0)/1200000,0)/100</f>
      </c>
      <c r="H172" s="14">
        <f>ROUND(H171+G172-F172,2)</f>
      </c>
      <c r="I172" s="14">
        <f>ROUND(BA172+MIN(K171+J172-BA172,MAX(0,$CC172-BO172)),2)</f>
      </c>
      <c r="J172" s="14">
        <f>ROUND(ROUND(K171*100,0)*ROUND(J$3*100000,0)/1200000,0)/100</f>
      </c>
      <c r="K172" s="14">
        <f>ROUND(K171+J172-I172,2)</f>
      </c>
      <c r="L172" s="14">
        <f>ROUND(BB172+MIN(N171+M172-BB172,MAX(0,$CC172-BP172)),2)</f>
      </c>
      <c r="M172" s="14">
        <f>ROUND(ROUND(N171*100,0)*ROUND(M$3*100000,0)/1200000,0)/100</f>
      </c>
      <c r="N172" s="14">
        <f>ROUND(N171+M172-L172,2)</f>
      </c>
      <c r="O172" s="14">
        <f>ROUND(BC172+MIN(Q171+P172-BC172,MAX(0,$CC172-BQ172)),2)</f>
      </c>
      <c r="P172" s="14">
        <f>ROUND(ROUND(Q171*100,0)*ROUND(P$3*100000,0)/1200000,0)/100</f>
      </c>
      <c r="Q172" s="14">
        <f>ROUND(Q171+P172-O172,2)</f>
      </c>
      <c r="R172" s="14">
        <f>ROUND(BD172+MIN(T171+S172-BD172,MAX(0,$CC172-BR172)),2)</f>
      </c>
      <c r="S172" s="14">
        <f>ROUND(ROUND(T171*100,0)*ROUND(S$3*100000,0)/1200000,0)/100</f>
      </c>
      <c r="T172" s="14">
        <f>ROUND(T171+S172-R172,2)</f>
      </c>
      <c r="U172" s="14">
        <f>ROUND(BE172+MIN(W171+V172-BE172,MAX(0,$CC172-BS172)),2)</f>
      </c>
      <c r="V172" s="14">
        <f>ROUND(ROUND(W171*100,0)*ROUND(V$3*100000,0)/1200000,0)/100</f>
      </c>
      <c r="W172" s="14">
        <f>ROUND(W171+V172-U172,2)</f>
      </c>
      <c r="X172" s="14">
        <f>ROUND(BF172+MIN(Z171+Y172-BF172,MAX(0,$CC172-BT172)),2)</f>
      </c>
      <c r="Y172" s="14">
        <f>ROUND(ROUND(Z171*100,0)*ROUND(Y$3*100000,0)/1200000,0)/100</f>
      </c>
      <c r="Z172" s="14">
        <f>ROUND(Z171+Y172-X172,2)</f>
      </c>
      <c r="AA172" s="14">
        <f>ROUND(BG172+MIN(AC171+AB172-BG172,MAX(0,$CC172-BU172)),2)</f>
      </c>
      <c r="AB172" s="14">
        <f>ROUND(ROUND(AC171*100,0)*ROUND(AB$3*100000,0)/1200000,0)/100</f>
      </c>
      <c r="AC172" s="14">
        <f>ROUND(AC171+AB172-AA172,2)</f>
      </c>
      <c r="AD172" s="14">
        <f>ROUND(BH172+MIN(AF171+AE172-BH172,MAX(0,$CC172-BV172)),2)</f>
      </c>
      <c r="AE172" s="14">
        <f>ROUND(ROUND(AF171*100,0)*ROUND(AE$3*100000,0)/1200000,0)/100</f>
      </c>
      <c r="AF172" s="14">
        <f>ROUND(AF171+AE172-AD172,2)</f>
      </c>
      <c r="AG172" s="14">
        <f>ROUND(BI172+MIN(AI171+AH172-BI172,MAX(0,$CC172-BW172)),2)</f>
      </c>
      <c r="AH172" s="14">
        <f>ROUND(ROUND(AI171*100,0)*ROUND(AH$3*100000,0)/1200000,0)/100</f>
      </c>
      <c r="AI172" s="14">
        <f>ROUND(AI171+AH172-AG172,2)</f>
      </c>
      <c r="AJ172" s="14">
        <f>ROUND(BJ172+MIN(AL171+AK172-BJ172,MAX(0,$CC172-BX172)),2)</f>
      </c>
      <c r="AK172" s="14">
        <f>ROUND(ROUND(AL171*100,0)*ROUND(AK$3*100000,0)/1200000,0)/100</f>
      </c>
      <c r="AL172" s="14">
        <f>ROUND(AL171+AK172-AJ172,2)</f>
      </c>
      <c r="AM172" s="14">
        <f>ROUND(BK172+MIN(AO171+AN172-BK172,MAX(0,$CC172-BY172)),2)</f>
      </c>
      <c r="AN172" s="14">
        <f>ROUND(ROUND(AO171*100,0)*ROUND(AN$3*100000,0)/1200000,0)/100</f>
      </c>
      <c r="AO172" s="14">
        <f>ROUND(AO171+AN172-AM172,2)</f>
      </c>
      <c r="AP172" s="14">
        <f>ROUND(BL172+MIN(AR171+AQ172-BL172,MAX(0,$CC172-BZ172)),2)</f>
      </c>
      <c r="AQ172" s="14">
        <f>ROUND(ROUND(AR171*100,0)*ROUND(AQ$3*100000,0)/1200000,0)/100</f>
      </c>
      <c r="AR172" s="14">
        <f>ROUND(AR171+AQ172-AP172,2)</f>
      </c>
      <c r="AS172" s="14">
        <f>ROUND(BM172+MIN(AU171+AT172-BM172,MAX(0,$CC172-CA172)),2)</f>
      </c>
      <c r="AT172" s="14">
        <f>ROUND(ROUND(AU171*100,0)*ROUND(AT$3*100000,0)/1200000,0)/100</f>
      </c>
      <c r="AU172" s="14">
        <f>ROUND(AU171+AT172-AS172,2)</f>
      </c>
      <c r="AV172" s="11">
        <f>SUMIF($C$4:$AU$4,"Payment",C172:AU172)</f>
      </c>
      <c r="AW172" s="11">
        <f>SUMIF($C$4:$AU$4,"Interest",C172:AU172)</f>
      </c>
      <c r="AX172" s="11">
        <f>ROUND(SUMIF($C$4:$AU$4,"Balance",C172:AU172),2)</f>
      </c>
      <c r="AY172">
        <f>MIN(E171+D172,C$3)</f>
      </c>
      <c r="AZ172">
        <f>MIN(H171+G172,F$3)</f>
      </c>
      <c r="BA172">
        <f>MIN(K171+J172,I$3)</f>
      </c>
      <c r="BB172">
        <f>MIN(N171+M172,L$3)</f>
      </c>
      <c r="BC172">
        <f>MIN(Q171+P172,O$3)</f>
      </c>
      <c r="BD172">
        <f>MIN(T171+S172,R$3)</f>
      </c>
      <c r="BE172">
        <f>MIN(W171+V172,U$3)</f>
      </c>
      <c r="BF172">
        <f>MIN(Z171+Y172,X$3)</f>
      </c>
      <c r="BG172">
        <f>MIN(AC171+AB172,AA$3)</f>
      </c>
      <c r="BH172">
        <f>MIN(AF171+AE172,AD$3)</f>
      </c>
      <c r="BI172">
        <f>MIN(AI171+AH172,AG$3)</f>
      </c>
      <c r="BJ172">
        <f>MIN(AL171+AK172,AJ$3)</f>
      </c>
      <c r="BK172">
        <f>MIN(AO171+AN172,AM$3)</f>
      </c>
      <c r="BL172">
        <f>MIN(AR171+AQ172,AP$3)</f>
      </c>
      <c r="BM172">
        <f>MIN(AU171+AT172,AS$3)</f>
      </c>
      <c r="BN172">
        <f>E171+D172-AY172</f>
      </c>
      <c r="BO172">
        <f>BN172+H171+G172-AZ172</f>
      </c>
      <c r="BP172">
        <f>BO172+K171+J172-BA172</f>
      </c>
      <c r="BQ172">
        <f>BP172+N171+M172-BB172</f>
      </c>
      <c r="BR172">
        <f>BQ172+Q171+P172-BC172</f>
      </c>
      <c r="BS172">
        <f>BR172+T171+S172-BD172</f>
      </c>
      <c r="BT172">
        <f>BS172+W171+V172-BE172</f>
      </c>
      <c r="BU172">
        <f>BT172+Z171+Y172-BF172</f>
      </c>
      <c r="BV172">
        <f>BU172+AC171+AB172-BG172</f>
      </c>
      <c r="BW172">
        <f>BV172+AF171+AE172-BH172</f>
      </c>
      <c r="BX172">
        <f>BW172+AI171+AH172-BI172</f>
      </c>
      <c r="BY172">
        <f>BX172+AL171+AK172-BJ172</f>
      </c>
      <c r="BZ172">
        <f>BY172+AO171+AN172-BK172</f>
      </c>
      <c r="CA172">
        <f>BZ172+AR171+AQ172-BL172</f>
      </c>
      <c r="CB172">
        <f>CA172+AU171+AT172-BM172</f>
      </c>
      <c r="CC172">
        <f>MAX(0,Plan!$B$6-SUM(AY172:BM172))</f>
      </c>
    </row>
    <row r="173" spans="1:81" x14ac:dyDescent="0.25">
      <c r="A173">
        <v>168</v>
      </c>
      <c r="B173" s="22">
        <f>EDATE(Plan!$B$5,A173-1)</f>
      </c>
      <c r="C173" s="14">
        <f>ROUND(AY173+MIN(E172+D173-AY173,$CC173),2)</f>
      </c>
      <c r="D173" s="14">
        <f>ROUND(ROUND(E172*100,0)*ROUND(D$3*100000,0)/1200000,0)/100</f>
      </c>
      <c r="E173" s="14">
        <f>ROUND(E172+D173-C173,2)</f>
      </c>
      <c r="F173" s="14">
        <f>ROUND(AZ173+MIN(H172+G173-AZ173,MAX(0,$CC173-BN173)),2)</f>
      </c>
      <c r="G173" s="14">
        <f>ROUND(ROUND(H172*100,0)*ROUND(G$3*100000,0)/1200000,0)/100</f>
      </c>
      <c r="H173" s="14">
        <f>ROUND(H172+G173-F173,2)</f>
      </c>
      <c r="I173" s="14">
        <f>ROUND(BA173+MIN(K172+J173-BA173,MAX(0,$CC173-BO173)),2)</f>
      </c>
      <c r="J173" s="14">
        <f>ROUND(ROUND(K172*100,0)*ROUND(J$3*100000,0)/1200000,0)/100</f>
      </c>
      <c r="K173" s="14">
        <f>ROUND(K172+J173-I173,2)</f>
      </c>
      <c r="L173" s="14">
        <f>ROUND(BB173+MIN(N172+M173-BB173,MAX(0,$CC173-BP173)),2)</f>
      </c>
      <c r="M173" s="14">
        <f>ROUND(ROUND(N172*100,0)*ROUND(M$3*100000,0)/1200000,0)/100</f>
      </c>
      <c r="N173" s="14">
        <f>ROUND(N172+M173-L173,2)</f>
      </c>
      <c r="O173" s="14">
        <f>ROUND(BC173+MIN(Q172+P173-BC173,MAX(0,$CC173-BQ173)),2)</f>
      </c>
      <c r="P173" s="14">
        <f>ROUND(ROUND(Q172*100,0)*ROUND(P$3*100000,0)/1200000,0)/100</f>
      </c>
      <c r="Q173" s="14">
        <f>ROUND(Q172+P173-O173,2)</f>
      </c>
      <c r="R173" s="14">
        <f>ROUND(BD173+MIN(T172+S173-BD173,MAX(0,$CC173-BR173)),2)</f>
      </c>
      <c r="S173" s="14">
        <f>ROUND(ROUND(T172*100,0)*ROUND(S$3*100000,0)/1200000,0)/100</f>
      </c>
      <c r="T173" s="14">
        <f>ROUND(T172+S173-R173,2)</f>
      </c>
      <c r="U173" s="14">
        <f>ROUND(BE173+MIN(W172+V173-BE173,MAX(0,$CC173-BS173)),2)</f>
      </c>
      <c r="V173" s="14">
        <f>ROUND(ROUND(W172*100,0)*ROUND(V$3*100000,0)/1200000,0)/100</f>
      </c>
      <c r="W173" s="14">
        <f>ROUND(W172+V173-U173,2)</f>
      </c>
      <c r="X173" s="14">
        <f>ROUND(BF173+MIN(Z172+Y173-BF173,MAX(0,$CC173-BT173)),2)</f>
      </c>
      <c r="Y173" s="14">
        <f>ROUND(ROUND(Z172*100,0)*ROUND(Y$3*100000,0)/1200000,0)/100</f>
      </c>
      <c r="Z173" s="14">
        <f>ROUND(Z172+Y173-X173,2)</f>
      </c>
      <c r="AA173" s="14">
        <f>ROUND(BG173+MIN(AC172+AB173-BG173,MAX(0,$CC173-BU173)),2)</f>
      </c>
      <c r="AB173" s="14">
        <f>ROUND(ROUND(AC172*100,0)*ROUND(AB$3*100000,0)/1200000,0)/100</f>
      </c>
      <c r="AC173" s="14">
        <f>ROUND(AC172+AB173-AA173,2)</f>
      </c>
      <c r="AD173" s="14">
        <f>ROUND(BH173+MIN(AF172+AE173-BH173,MAX(0,$CC173-BV173)),2)</f>
      </c>
      <c r="AE173" s="14">
        <f>ROUND(ROUND(AF172*100,0)*ROUND(AE$3*100000,0)/1200000,0)/100</f>
      </c>
      <c r="AF173" s="14">
        <f>ROUND(AF172+AE173-AD173,2)</f>
      </c>
      <c r="AG173" s="14">
        <f>ROUND(BI173+MIN(AI172+AH173-BI173,MAX(0,$CC173-BW173)),2)</f>
      </c>
      <c r="AH173" s="14">
        <f>ROUND(ROUND(AI172*100,0)*ROUND(AH$3*100000,0)/1200000,0)/100</f>
      </c>
      <c r="AI173" s="14">
        <f>ROUND(AI172+AH173-AG173,2)</f>
      </c>
      <c r="AJ173" s="14">
        <f>ROUND(BJ173+MIN(AL172+AK173-BJ173,MAX(0,$CC173-BX173)),2)</f>
      </c>
      <c r="AK173" s="14">
        <f>ROUND(ROUND(AL172*100,0)*ROUND(AK$3*100000,0)/1200000,0)/100</f>
      </c>
      <c r="AL173" s="14">
        <f>ROUND(AL172+AK173-AJ173,2)</f>
      </c>
      <c r="AM173" s="14">
        <f>ROUND(BK173+MIN(AO172+AN173-BK173,MAX(0,$CC173-BY173)),2)</f>
      </c>
      <c r="AN173" s="14">
        <f>ROUND(ROUND(AO172*100,0)*ROUND(AN$3*100000,0)/1200000,0)/100</f>
      </c>
      <c r="AO173" s="14">
        <f>ROUND(AO172+AN173-AM173,2)</f>
      </c>
      <c r="AP173" s="14">
        <f>ROUND(BL173+MIN(AR172+AQ173-BL173,MAX(0,$CC173-BZ173)),2)</f>
      </c>
      <c r="AQ173" s="14">
        <f>ROUND(ROUND(AR172*100,0)*ROUND(AQ$3*100000,0)/1200000,0)/100</f>
      </c>
      <c r="AR173" s="14">
        <f>ROUND(AR172+AQ173-AP173,2)</f>
      </c>
      <c r="AS173" s="14">
        <f>ROUND(BM173+MIN(AU172+AT173-BM173,MAX(0,$CC173-CA173)),2)</f>
      </c>
      <c r="AT173" s="14">
        <f>ROUND(ROUND(AU172*100,0)*ROUND(AT$3*100000,0)/1200000,0)/100</f>
      </c>
      <c r="AU173" s="14">
        <f>ROUND(AU172+AT173-AS173,2)</f>
      </c>
      <c r="AV173" s="11">
        <f>SUMIF($C$4:$AU$4,"Payment",C173:AU173)</f>
      </c>
      <c r="AW173" s="11">
        <f>SUMIF($C$4:$AU$4,"Interest",C173:AU173)</f>
      </c>
      <c r="AX173" s="11">
        <f>ROUND(SUMIF($C$4:$AU$4,"Balance",C173:AU173),2)</f>
      </c>
      <c r="AY173">
        <f>MIN(E172+D173,C$3)</f>
      </c>
      <c r="AZ173">
        <f>MIN(H172+G173,F$3)</f>
      </c>
      <c r="BA173">
        <f>MIN(K172+J173,I$3)</f>
      </c>
      <c r="BB173">
        <f>MIN(N172+M173,L$3)</f>
      </c>
      <c r="BC173">
        <f>MIN(Q172+P173,O$3)</f>
      </c>
      <c r="BD173">
        <f>MIN(T172+S173,R$3)</f>
      </c>
      <c r="BE173">
        <f>MIN(W172+V173,U$3)</f>
      </c>
      <c r="BF173">
        <f>MIN(Z172+Y173,X$3)</f>
      </c>
      <c r="BG173">
        <f>MIN(AC172+AB173,AA$3)</f>
      </c>
      <c r="BH173">
        <f>MIN(AF172+AE173,AD$3)</f>
      </c>
      <c r="BI173">
        <f>MIN(AI172+AH173,AG$3)</f>
      </c>
      <c r="BJ173">
        <f>MIN(AL172+AK173,AJ$3)</f>
      </c>
      <c r="BK173">
        <f>MIN(AO172+AN173,AM$3)</f>
      </c>
      <c r="BL173">
        <f>MIN(AR172+AQ173,AP$3)</f>
      </c>
      <c r="BM173">
        <f>MIN(AU172+AT173,AS$3)</f>
      </c>
      <c r="BN173">
        <f>E172+D173-AY173</f>
      </c>
      <c r="BO173">
        <f>BN173+H172+G173-AZ173</f>
      </c>
      <c r="BP173">
        <f>BO173+K172+J173-BA173</f>
      </c>
      <c r="BQ173">
        <f>BP173+N172+M173-BB173</f>
      </c>
      <c r="BR173">
        <f>BQ173+Q172+P173-BC173</f>
      </c>
      <c r="BS173">
        <f>BR173+T172+S173-BD173</f>
      </c>
      <c r="BT173">
        <f>BS173+W172+V173-BE173</f>
      </c>
      <c r="BU173">
        <f>BT173+Z172+Y173-BF173</f>
      </c>
      <c r="BV173">
        <f>BU173+AC172+AB173-BG173</f>
      </c>
      <c r="BW173">
        <f>BV173+AF172+AE173-BH173</f>
      </c>
      <c r="BX173">
        <f>BW173+AI172+AH173-BI173</f>
      </c>
      <c r="BY173">
        <f>BX173+AL172+AK173-BJ173</f>
      </c>
      <c r="BZ173">
        <f>BY173+AO172+AN173-BK173</f>
      </c>
      <c r="CA173">
        <f>BZ173+AR172+AQ173-BL173</f>
      </c>
      <c r="CB173">
        <f>CA173+AU172+AT173-BM173</f>
      </c>
      <c r="CC173">
        <f>MAX(0,Plan!$B$6-SUM(AY173:BM173))</f>
      </c>
    </row>
    <row r="174" spans="1:81" x14ac:dyDescent="0.25">
      <c r="A174">
        <v>169</v>
      </c>
      <c r="B174" s="22">
        <f>EDATE(Plan!$B$5,A174-1)</f>
      </c>
      <c r="C174" s="14">
        <f>ROUND(AY174+MIN(E173+D174-AY174,$CC174),2)</f>
      </c>
      <c r="D174" s="14">
        <f>ROUND(ROUND(E173*100,0)*ROUND(D$3*100000,0)/1200000,0)/100</f>
      </c>
      <c r="E174" s="14">
        <f>ROUND(E173+D174-C174,2)</f>
      </c>
      <c r="F174" s="14">
        <f>ROUND(AZ174+MIN(H173+G174-AZ174,MAX(0,$CC174-BN174)),2)</f>
      </c>
      <c r="G174" s="14">
        <f>ROUND(ROUND(H173*100,0)*ROUND(G$3*100000,0)/1200000,0)/100</f>
      </c>
      <c r="H174" s="14">
        <f>ROUND(H173+G174-F174,2)</f>
      </c>
      <c r="I174" s="14">
        <f>ROUND(BA174+MIN(K173+J174-BA174,MAX(0,$CC174-BO174)),2)</f>
      </c>
      <c r="J174" s="14">
        <f>ROUND(ROUND(K173*100,0)*ROUND(J$3*100000,0)/1200000,0)/100</f>
      </c>
      <c r="K174" s="14">
        <f>ROUND(K173+J174-I174,2)</f>
      </c>
      <c r="L174" s="14">
        <f>ROUND(BB174+MIN(N173+M174-BB174,MAX(0,$CC174-BP174)),2)</f>
      </c>
      <c r="M174" s="14">
        <f>ROUND(ROUND(N173*100,0)*ROUND(M$3*100000,0)/1200000,0)/100</f>
      </c>
      <c r="N174" s="14">
        <f>ROUND(N173+M174-L174,2)</f>
      </c>
      <c r="O174" s="14">
        <f>ROUND(BC174+MIN(Q173+P174-BC174,MAX(0,$CC174-BQ174)),2)</f>
      </c>
      <c r="P174" s="14">
        <f>ROUND(ROUND(Q173*100,0)*ROUND(P$3*100000,0)/1200000,0)/100</f>
      </c>
      <c r="Q174" s="14">
        <f>ROUND(Q173+P174-O174,2)</f>
      </c>
      <c r="R174" s="14">
        <f>ROUND(BD174+MIN(T173+S174-BD174,MAX(0,$CC174-BR174)),2)</f>
      </c>
      <c r="S174" s="14">
        <f>ROUND(ROUND(T173*100,0)*ROUND(S$3*100000,0)/1200000,0)/100</f>
      </c>
      <c r="T174" s="14">
        <f>ROUND(T173+S174-R174,2)</f>
      </c>
      <c r="U174" s="14">
        <f>ROUND(BE174+MIN(W173+V174-BE174,MAX(0,$CC174-BS174)),2)</f>
      </c>
      <c r="V174" s="14">
        <f>ROUND(ROUND(W173*100,0)*ROUND(V$3*100000,0)/1200000,0)/100</f>
      </c>
      <c r="W174" s="14">
        <f>ROUND(W173+V174-U174,2)</f>
      </c>
      <c r="X174" s="14">
        <f>ROUND(BF174+MIN(Z173+Y174-BF174,MAX(0,$CC174-BT174)),2)</f>
      </c>
      <c r="Y174" s="14">
        <f>ROUND(ROUND(Z173*100,0)*ROUND(Y$3*100000,0)/1200000,0)/100</f>
      </c>
      <c r="Z174" s="14">
        <f>ROUND(Z173+Y174-X174,2)</f>
      </c>
      <c r="AA174" s="14">
        <f>ROUND(BG174+MIN(AC173+AB174-BG174,MAX(0,$CC174-BU174)),2)</f>
      </c>
      <c r="AB174" s="14">
        <f>ROUND(ROUND(AC173*100,0)*ROUND(AB$3*100000,0)/1200000,0)/100</f>
      </c>
      <c r="AC174" s="14">
        <f>ROUND(AC173+AB174-AA174,2)</f>
      </c>
      <c r="AD174" s="14">
        <f>ROUND(BH174+MIN(AF173+AE174-BH174,MAX(0,$CC174-BV174)),2)</f>
      </c>
      <c r="AE174" s="14">
        <f>ROUND(ROUND(AF173*100,0)*ROUND(AE$3*100000,0)/1200000,0)/100</f>
      </c>
      <c r="AF174" s="14">
        <f>ROUND(AF173+AE174-AD174,2)</f>
      </c>
      <c r="AG174" s="14">
        <f>ROUND(BI174+MIN(AI173+AH174-BI174,MAX(0,$CC174-BW174)),2)</f>
      </c>
      <c r="AH174" s="14">
        <f>ROUND(ROUND(AI173*100,0)*ROUND(AH$3*100000,0)/1200000,0)/100</f>
      </c>
      <c r="AI174" s="14">
        <f>ROUND(AI173+AH174-AG174,2)</f>
      </c>
      <c r="AJ174" s="14">
        <f>ROUND(BJ174+MIN(AL173+AK174-BJ174,MAX(0,$CC174-BX174)),2)</f>
      </c>
      <c r="AK174" s="14">
        <f>ROUND(ROUND(AL173*100,0)*ROUND(AK$3*100000,0)/1200000,0)/100</f>
      </c>
      <c r="AL174" s="14">
        <f>ROUND(AL173+AK174-AJ174,2)</f>
      </c>
      <c r="AM174" s="14">
        <f>ROUND(BK174+MIN(AO173+AN174-BK174,MAX(0,$CC174-BY174)),2)</f>
      </c>
      <c r="AN174" s="14">
        <f>ROUND(ROUND(AO173*100,0)*ROUND(AN$3*100000,0)/1200000,0)/100</f>
      </c>
      <c r="AO174" s="14">
        <f>ROUND(AO173+AN174-AM174,2)</f>
      </c>
      <c r="AP174" s="14">
        <f>ROUND(BL174+MIN(AR173+AQ174-BL174,MAX(0,$CC174-BZ174)),2)</f>
      </c>
      <c r="AQ174" s="14">
        <f>ROUND(ROUND(AR173*100,0)*ROUND(AQ$3*100000,0)/1200000,0)/100</f>
      </c>
      <c r="AR174" s="14">
        <f>ROUND(AR173+AQ174-AP174,2)</f>
      </c>
      <c r="AS174" s="14">
        <f>ROUND(BM174+MIN(AU173+AT174-BM174,MAX(0,$CC174-CA174)),2)</f>
      </c>
      <c r="AT174" s="14">
        <f>ROUND(ROUND(AU173*100,0)*ROUND(AT$3*100000,0)/1200000,0)/100</f>
      </c>
      <c r="AU174" s="14">
        <f>ROUND(AU173+AT174-AS174,2)</f>
      </c>
      <c r="AV174" s="11">
        <f>SUMIF($C$4:$AU$4,"Payment",C174:AU174)</f>
      </c>
      <c r="AW174" s="11">
        <f>SUMIF($C$4:$AU$4,"Interest",C174:AU174)</f>
      </c>
      <c r="AX174" s="11">
        <f>ROUND(SUMIF($C$4:$AU$4,"Balance",C174:AU174),2)</f>
      </c>
      <c r="AY174">
        <f>MIN(E173+D174,C$3)</f>
      </c>
      <c r="AZ174">
        <f>MIN(H173+G174,F$3)</f>
      </c>
      <c r="BA174">
        <f>MIN(K173+J174,I$3)</f>
      </c>
      <c r="BB174">
        <f>MIN(N173+M174,L$3)</f>
      </c>
      <c r="BC174">
        <f>MIN(Q173+P174,O$3)</f>
      </c>
      <c r="BD174">
        <f>MIN(T173+S174,R$3)</f>
      </c>
      <c r="BE174">
        <f>MIN(W173+V174,U$3)</f>
      </c>
      <c r="BF174">
        <f>MIN(Z173+Y174,X$3)</f>
      </c>
      <c r="BG174">
        <f>MIN(AC173+AB174,AA$3)</f>
      </c>
      <c r="BH174">
        <f>MIN(AF173+AE174,AD$3)</f>
      </c>
      <c r="BI174">
        <f>MIN(AI173+AH174,AG$3)</f>
      </c>
      <c r="BJ174">
        <f>MIN(AL173+AK174,AJ$3)</f>
      </c>
      <c r="BK174">
        <f>MIN(AO173+AN174,AM$3)</f>
      </c>
      <c r="BL174">
        <f>MIN(AR173+AQ174,AP$3)</f>
      </c>
      <c r="BM174">
        <f>MIN(AU173+AT174,AS$3)</f>
      </c>
      <c r="BN174">
        <f>E173+D174-AY174</f>
      </c>
      <c r="BO174">
        <f>BN174+H173+G174-AZ174</f>
      </c>
      <c r="BP174">
        <f>BO174+K173+J174-BA174</f>
      </c>
      <c r="BQ174">
        <f>BP174+N173+M174-BB174</f>
      </c>
      <c r="BR174">
        <f>BQ174+Q173+P174-BC174</f>
      </c>
      <c r="BS174">
        <f>BR174+T173+S174-BD174</f>
      </c>
      <c r="BT174">
        <f>BS174+W173+V174-BE174</f>
      </c>
      <c r="BU174">
        <f>BT174+Z173+Y174-BF174</f>
      </c>
      <c r="BV174">
        <f>BU174+AC173+AB174-BG174</f>
      </c>
      <c r="BW174">
        <f>BV174+AF173+AE174-BH174</f>
      </c>
      <c r="BX174">
        <f>BW174+AI173+AH174-BI174</f>
      </c>
      <c r="BY174">
        <f>BX174+AL173+AK174-BJ174</f>
      </c>
      <c r="BZ174">
        <f>BY174+AO173+AN174-BK174</f>
      </c>
      <c r="CA174">
        <f>BZ174+AR173+AQ174-BL174</f>
      </c>
      <c r="CB174">
        <f>CA174+AU173+AT174-BM174</f>
      </c>
      <c r="CC174">
        <f>MAX(0,Plan!$B$6-SUM(AY174:BM174))</f>
      </c>
    </row>
    <row r="175" spans="1:81" x14ac:dyDescent="0.25">
      <c r="A175">
        <v>170</v>
      </c>
      <c r="B175" s="22">
        <f>EDATE(Plan!$B$5,A175-1)</f>
      </c>
      <c r="C175" s="14">
        <f>ROUND(AY175+MIN(E174+D175-AY175,$CC175),2)</f>
      </c>
      <c r="D175" s="14">
        <f>ROUND(ROUND(E174*100,0)*ROUND(D$3*100000,0)/1200000,0)/100</f>
      </c>
      <c r="E175" s="14">
        <f>ROUND(E174+D175-C175,2)</f>
      </c>
      <c r="F175" s="14">
        <f>ROUND(AZ175+MIN(H174+G175-AZ175,MAX(0,$CC175-BN175)),2)</f>
      </c>
      <c r="G175" s="14">
        <f>ROUND(ROUND(H174*100,0)*ROUND(G$3*100000,0)/1200000,0)/100</f>
      </c>
      <c r="H175" s="14">
        <f>ROUND(H174+G175-F175,2)</f>
      </c>
      <c r="I175" s="14">
        <f>ROUND(BA175+MIN(K174+J175-BA175,MAX(0,$CC175-BO175)),2)</f>
      </c>
      <c r="J175" s="14">
        <f>ROUND(ROUND(K174*100,0)*ROUND(J$3*100000,0)/1200000,0)/100</f>
      </c>
      <c r="K175" s="14">
        <f>ROUND(K174+J175-I175,2)</f>
      </c>
      <c r="L175" s="14">
        <f>ROUND(BB175+MIN(N174+M175-BB175,MAX(0,$CC175-BP175)),2)</f>
      </c>
      <c r="M175" s="14">
        <f>ROUND(ROUND(N174*100,0)*ROUND(M$3*100000,0)/1200000,0)/100</f>
      </c>
      <c r="N175" s="14">
        <f>ROUND(N174+M175-L175,2)</f>
      </c>
      <c r="O175" s="14">
        <f>ROUND(BC175+MIN(Q174+P175-BC175,MAX(0,$CC175-BQ175)),2)</f>
      </c>
      <c r="P175" s="14">
        <f>ROUND(ROUND(Q174*100,0)*ROUND(P$3*100000,0)/1200000,0)/100</f>
      </c>
      <c r="Q175" s="14">
        <f>ROUND(Q174+P175-O175,2)</f>
      </c>
      <c r="R175" s="14">
        <f>ROUND(BD175+MIN(T174+S175-BD175,MAX(0,$CC175-BR175)),2)</f>
      </c>
      <c r="S175" s="14">
        <f>ROUND(ROUND(T174*100,0)*ROUND(S$3*100000,0)/1200000,0)/100</f>
      </c>
      <c r="T175" s="14">
        <f>ROUND(T174+S175-R175,2)</f>
      </c>
      <c r="U175" s="14">
        <f>ROUND(BE175+MIN(W174+V175-BE175,MAX(0,$CC175-BS175)),2)</f>
      </c>
      <c r="V175" s="14">
        <f>ROUND(ROUND(W174*100,0)*ROUND(V$3*100000,0)/1200000,0)/100</f>
      </c>
      <c r="W175" s="14">
        <f>ROUND(W174+V175-U175,2)</f>
      </c>
      <c r="X175" s="14">
        <f>ROUND(BF175+MIN(Z174+Y175-BF175,MAX(0,$CC175-BT175)),2)</f>
      </c>
      <c r="Y175" s="14">
        <f>ROUND(ROUND(Z174*100,0)*ROUND(Y$3*100000,0)/1200000,0)/100</f>
      </c>
      <c r="Z175" s="14">
        <f>ROUND(Z174+Y175-X175,2)</f>
      </c>
      <c r="AA175" s="14">
        <f>ROUND(BG175+MIN(AC174+AB175-BG175,MAX(0,$CC175-BU175)),2)</f>
      </c>
      <c r="AB175" s="14">
        <f>ROUND(ROUND(AC174*100,0)*ROUND(AB$3*100000,0)/1200000,0)/100</f>
      </c>
      <c r="AC175" s="14">
        <f>ROUND(AC174+AB175-AA175,2)</f>
      </c>
      <c r="AD175" s="14">
        <f>ROUND(BH175+MIN(AF174+AE175-BH175,MAX(0,$CC175-BV175)),2)</f>
      </c>
      <c r="AE175" s="14">
        <f>ROUND(ROUND(AF174*100,0)*ROUND(AE$3*100000,0)/1200000,0)/100</f>
      </c>
      <c r="AF175" s="14">
        <f>ROUND(AF174+AE175-AD175,2)</f>
      </c>
      <c r="AG175" s="14">
        <f>ROUND(BI175+MIN(AI174+AH175-BI175,MAX(0,$CC175-BW175)),2)</f>
      </c>
      <c r="AH175" s="14">
        <f>ROUND(ROUND(AI174*100,0)*ROUND(AH$3*100000,0)/1200000,0)/100</f>
      </c>
      <c r="AI175" s="14">
        <f>ROUND(AI174+AH175-AG175,2)</f>
      </c>
      <c r="AJ175" s="14">
        <f>ROUND(BJ175+MIN(AL174+AK175-BJ175,MAX(0,$CC175-BX175)),2)</f>
      </c>
      <c r="AK175" s="14">
        <f>ROUND(ROUND(AL174*100,0)*ROUND(AK$3*100000,0)/1200000,0)/100</f>
      </c>
      <c r="AL175" s="14">
        <f>ROUND(AL174+AK175-AJ175,2)</f>
      </c>
      <c r="AM175" s="14">
        <f>ROUND(BK175+MIN(AO174+AN175-BK175,MAX(0,$CC175-BY175)),2)</f>
      </c>
      <c r="AN175" s="14">
        <f>ROUND(ROUND(AO174*100,0)*ROUND(AN$3*100000,0)/1200000,0)/100</f>
      </c>
      <c r="AO175" s="14">
        <f>ROUND(AO174+AN175-AM175,2)</f>
      </c>
      <c r="AP175" s="14">
        <f>ROUND(BL175+MIN(AR174+AQ175-BL175,MAX(0,$CC175-BZ175)),2)</f>
      </c>
      <c r="AQ175" s="14">
        <f>ROUND(ROUND(AR174*100,0)*ROUND(AQ$3*100000,0)/1200000,0)/100</f>
      </c>
      <c r="AR175" s="14">
        <f>ROUND(AR174+AQ175-AP175,2)</f>
      </c>
      <c r="AS175" s="14">
        <f>ROUND(BM175+MIN(AU174+AT175-BM175,MAX(0,$CC175-CA175)),2)</f>
      </c>
      <c r="AT175" s="14">
        <f>ROUND(ROUND(AU174*100,0)*ROUND(AT$3*100000,0)/1200000,0)/100</f>
      </c>
      <c r="AU175" s="14">
        <f>ROUND(AU174+AT175-AS175,2)</f>
      </c>
      <c r="AV175" s="11">
        <f>SUMIF($C$4:$AU$4,"Payment",C175:AU175)</f>
      </c>
      <c r="AW175" s="11">
        <f>SUMIF($C$4:$AU$4,"Interest",C175:AU175)</f>
      </c>
      <c r="AX175" s="11">
        <f>ROUND(SUMIF($C$4:$AU$4,"Balance",C175:AU175),2)</f>
      </c>
      <c r="AY175">
        <f>MIN(E174+D175,C$3)</f>
      </c>
      <c r="AZ175">
        <f>MIN(H174+G175,F$3)</f>
      </c>
      <c r="BA175">
        <f>MIN(K174+J175,I$3)</f>
      </c>
      <c r="BB175">
        <f>MIN(N174+M175,L$3)</f>
      </c>
      <c r="BC175">
        <f>MIN(Q174+P175,O$3)</f>
      </c>
      <c r="BD175">
        <f>MIN(T174+S175,R$3)</f>
      </c>
      <c r="BE175">
        <f>MIN(W174+V175,U$3)</f>
      </c>
      <c r="BF175">
        <f>MIN(Z174+Y175,X$3)</f>
      </c>
      <c r="BG175">
        <f>MIN(AC174+AB175,AA$3)</f>
      </c>
      <c r="BH175">
        <f>MIN(AF174+AE175,AD$3)</f>
      </c>
      <c r="BI175">
        <f>MIN(AI174+AH175,AG$3)</f>
      </c>
      <c r="BJ175">
        <f>MIN(AL174+AK175,AJ$3)</f>
      </c>
      <c r="BK175">
        <f>MIN(AO174+AN175,AM$3)</f>
      </c>
      <c r="BL175">
        <f>MIN(AR174+AQ175,AP$3)</f>
      </c>
      <c r="BM175">
        <f>MIN(AU174+AT175,AS$3)</f>
      </c>
      <c r="BN175">
        <f>E174+D175-AY175</f>
      </c>
      <c r="BO175">
        <f>BN175+H174+G175-AZ175</f>
      </c>
      <c r="BP175">
        <f>BO175+K174+J175-BA175</f>
      </c>
      <c r="BQ175">
        <f>BP175+N174+M175-BB175</f>
      </c>
      <c r="BR175">
        <f>BQ175+Q174+P175-BC175</f>
      </c>
      <c r="BS175">
        <f>BR175+T174+S175-BD175</f>
      </c>
      <c r="BT175">
        <f>BS175+W174+V175-BE175</f>
      </c>
      <c r="BU175">
        <f>BT175+Z174+Y175-BF175</f>
      </c>
      <c r="BV175">
        <f>BU175+AC174+AB175-BG175</f>
      </c>
      <c r="BW175">
        <f>BV175+AF174+AE175-BH175</f>
      </c>
      <c r="BX175">
        <f>BW175+AI174+AH175-BI175</f>
      </c>
      <c r="BY175">
        <f>BX175+AL174+AK175-BJ175</f>
      </c>
      <c r="BZ175">
        <f>BY175+AO174+AN175-BK175</f>
      </c>
      <c r="CA175">
        <f>BZ175+AR174+AQ175-BL175</f>
      </c>
      <c r="CB175">
        <f>CA175+AU174+AT175-BM175</f>
      </c>
      <c r="CC175">
        <f>MAX(0,Plan!$B$6-SUM(AY175:BM175))</f>
      </c>
    </row>
    <row r="176" spans="1:81" x14ac:dyDescent="0.25">
      <c r="A176">
        <v>171</v>
      </c>
      <c r="B176" s="22">
        <f>EDATE(Plan!$B$5,A176-1)</f>
      </c>
      <c r="C176" s="14">
        <f>ROUND(AY176+MIN(E175+D176-AY176,$CC176),2)</f>
      </c>
      <c r="D176" s="14">
        <f>ROUND(ROUND(E175*100,0)*ROUND(D$3*100000,0)/1200000,0)/100</f>
      </c>
      <c r="E176" s="14">
        <f>ROUND(E175+D176-C176,2)</f>
      </c>
      <c r="F176" s="14">
        <f>ROUND(AZ176+MIN(H175+G176-AZ176,MAX(0,$CC176-BN176)),2)</f>
      </c>
      <c r="G176" s="14">
        <f>ROUND(ROUND(H175*100,0)*ROUND(G$3*100000,0)/1200000,0)/100</f>
      </c>
      <c r="H176" s="14">
        <f>ROUND(H175+G176-F176,2)</f>
      </c>
      <c r="I176" s="14">
        <f>ROUND(BA176+MIN(K175+J176-BA176,MAX(0,$CC176-BO176)),2)</f>
      </c>
      <c r="J176" s="14">
        <f>ROUND(ROUND(K175*100,0)*ROUND(J$3*100000,0)/1200000,0)/100</f>
      </c>
      <c r="K176" s="14">
        <f>ROUND(K175+J176-I176,2)</f>
      </c>
      <c r="L176" s="14">
        <f>ROUND(BB176+MIN(N175+M176-BB176,MAX(0,$CC176-BP176)),2)</f>
      </c>
      <c r="M176" s="14">
        <f>ROUND(ROUND(N175*100,0)*ROUND(M$3*100000,0)/1200000,0)/100</f>
      </c>
      <c r="N176" s="14">
        <f>ROUND(N175+M176-L176,2)</f>
      </c>
      <c r="O176" s="14">
        <f>ROUND(BC176+MIN(Q175+P176-BC176,MAX(0,$CC176-BQ176)),2)</f>
      </c>
      <c r="P176" s="14">
        <f>ROUND(ROUND(Q175*100,0)*ROUND(P$3*100000,0)/1200000,0)/100</f>
      </c>
      <c r="Q176" s="14">
        <f>ROUND(Q175+P176-O176,2)</f>
      </c>
      <c r="R176" s="14">
        <f>ROUND(BD176+MIN(T175+S176-BD176,MAX(0,$CC176-BR176)),2)</f>
      </c>
      <c r="S176" s="14">
        <f>ROUND(ROUND(T175*100,0)*ROUND(S$3*100000,0)/1200000,0)/100</f>
      </c>
      <c r="T176" s="14">
        <f>ROUND(T175+S176-R176,2)</f>
      </c>
      <c r="U176" s="14">
        <f>ROUND(BE176+MIN(W175+V176-BE176,MAX(0,$CC176-BS176)),2)</f>
      </c>
      <c r="V176" s="14">
        <f>ROUND(ROUND(W175*100,0)*ROUND(V$3*100000,0)/1200000,0)/100</f>
      </c>
      <c r="W176" s="14">
        <f>ROUND(W175+V176-U176,2)</f>
      </c>
      <c r="X176" s="14">
        <f>ROUND(BF176+MIN(Z175+Y176-BF176,MAX(0,$CC176-BT176)),2)</f>
      </c>
      <c r="Y176" s="14">
        <f>ROUND(ROUND(Z175*100,0)*ROUND(Y$3*100000,0)/1200000,0)/100</f>
      </c>
      <c r="Z176" s="14">
        <f>ROUND(Z175+Y176-X176,2)</f>
      </c>
      <c r="AA176" s="14">
        <f>ROUND(BG176+MIN(AC175+AB176-BG176,MAX(0,$CC176-BU176)),2)</f>
      </c>
      <c r="AB176" s="14">
        <f>ROUND(ROUND(AC175*100,0)*ROUND(AB$3*100000,0)/1200000,0)/100</f>
      </c>
      <c r="AC176" s="14">
        <f>ROUND(AC175+AB176-AA176,2)</f>
      </c>
      <c r="AD176" s="14">
        <f>ROUND(BH176+MIN(AF175+AE176-BH176,MAX(0,$CC176-BV176)),2)</f>
      </c>
      <c r="AE176" s="14">
        <f>ROUND(ROUND(AF175*100,0)*ROUND(AE$3*100000,0)/1200000,0)/100</f>
      </c>
      <c r="AF176" s="14">
        <f>ROUND(AF175+AE176-AD176,2)</f>
      </c>
      <c r="AG176" s="14">
        <f>ROUND(BI176+MIN(AI175+AH176-BI176,MAX(0,$CC176-BW176)),2)</f>
      </c>
      <c r="AH176" s="14">
        <f>ROUND(ROUND(AI175*100,0)*ROUND(AH$3*100000,0)/1200000,0)/100</f>
      </c>
      <c r="AI176" s="14">
        <f>ROUND(AI175+AH176-AG176,2)</f>
      </c>
      <c r="AJ176" s="14">
        <f>ROUND(BJ176+MIN(AL175+AK176-BJ176,MAX(0,$CC176-BX176)),2)</f>
      </c>
      <c r="AK176" s="14">
        <f>ROUND(ROUND(AL175*100,0)*ROUND(AK$3*100000,0)/1200000,0)/100</f>
      </c>
      <c r="AL176" s="14">
        <f>ROUND(AL175+AK176-AJ176,2)</f>
      </c>
      <c r="AM176" s="14">
        <f>ROUND(BK176+MIN(AO175+AN176-BK176,MAX(0,$CC176-BY176)),2)</f>
      </c>
      <c r="AN176" s="14">
        <f>ROUND(ROUND(AO175*100,0)*ROUND(AN$3*100000,0)/1200000,0)/100</f>
      </c>
      <c r="AO176" s="14">
        <f>ROUND(AO175+AN176-AM176,2)</f>
      </c>
      <c r="AP176" s="14">
        <f>ROUND(BL176+MIN(AR175+AQ176-BL176,MAX(0,$CC176-BZ176)),2)</f>
      </c>
      <c r="AQ176" s="14">
        <f>ROUND(ROUND(AR175*100,0)*ROUND(AQ$3*100000,0)/1200000,0)/100</f>
      </c>
      <c r="AR176" s="14">
        <f>ROUND(AR175+AQ176-AP176,2)</f>
      </c>
      <c r="AS176" s="14">
        <f>ROUND(BM176+MIN(AU175+AT176-BM176,MAX(0,$CC176-CA176)),2)</f>
      </c>
      <c r="AT176" s="14">
        <f>ROUND(ROUND(AU175*100,0)*ROUND(AT$3*100000,0)/1200000,0)/100</f>
      </c>
      <c r="AU176" s="14">
        <f>ROUND(AU175+AT176-AS176,2)</f>
      </c>
      <c r="AV176" s="11">
        <f>SUMIF($C$4:$AU$4,"Payment",C176:AU176)</f>
      </c>
      <c r="AW176" s="11">
        <f>SUMIF($C$4:$AU$4,"Interest",C176:AU176)</f>
      </c>
      <c r="AX176" s="11">
        <f>ROUND(SUMIF($C$4:$AU$4,"Balance",C176:AU176),2)</f>
      </c>
      <c r="AY176">
        <f>MIN(E175+D176,C$3)</f>
      </c>
      <c r="AZ176">
        <f>MIN(H175+G176,F$3)</f>
      </c>
      <c r="BA176">
        <f>MIN(K175+J176,I$3)</f>
      </c>
      <c r="BB176">
        <f>MIN(N175+M176,L$3)</f>
      </c>
      <c r="BC176">
        <f>MIN(Q175+P176,O$3)</f>
      </c>
      <c r="BD176">
        <f>MIN(T175+S176,R$3)</f>
      </c>
      <c r="BE176">
        <f>MIN(W175+V176,U$3)</f>
      </c>
      <c r="BF176">
        <f>MIN(Z175+Y176,X$3)</f>
      </c>
      <c r="BG176">
        <f>MIN(AC175+AB176,AA$3)</f>
      </c>
      <c r="BH176">
        <f>MIN(AF175+AE176,AD$3)</f>
      </c>
      <c r="BI176">
        <f>MIN(AI175+AH176,AG$3)</f>
      </c>
      <c r="BJ176">
        <f>MIN(AL175+AK176,AJ$3)</f>
      </c>
      <c r="BK176">
        <f>MIN(AO175+AN176,AM$3)</f>
      </c>
      <c r="BL176">
        <f>MIN(AR175+AQ176,AP$3)</f>
      </c>
      <c r="BM176">
        <f>MIN(AU175+AT176,AS$3)</f>
      </c>
      <c r="BN176">
        <f>E175+D176-AY176</f>
      </c>
      <c r="BO176">
        <f>BN176+H175+G176-AZ176</f>
      </c>
      <c r="BP176">
        <f>BO176+K175+J176-BA176</f>
      </c>
      <c r="BQ176">
        <f>BP176+N175+M176-BB176</f>
      </c>
      <c r="BR176">
        <f>BQ176+Q175+P176-BC176</f>
      </c>
      <c r="BS176">
        <f>BR176+T175+S176-BD176</f>
      </c>
      <c r="BT176">
        <f>BS176+W175+V176-BE176</f>
      </c>
      <c r="BU176">
        <f>BT176+Z175+Y176-BF176</f>
      </c>
      <c r="BV176">
        <f>BU176+AC175+AB176-BG176</f>
      </c>
      <c r="BW176">
        <f>BV176+AF175+AE176-BH176</f>
      </c>
      <c r="BX176">
        <f>BW176+AI175+AH176-BI176</f>
      </c>
      <c r="BY176">
        <f>BX176+AL175+AK176-BJ176</f>
      </c>
      <c r="BZ176">
        <f>BY176+AO175+AN176-BK176</f>
      </c>
      <c r="CA176">
        <f>BZ176+AR175+AQ176-BL176</f>
      </c>
      <c r="CB176">
        <f>CA176+AU175+AT176-BM176</f>
      </c>
      <c r="CC176">
        <f>MAX(0,Plan!$B$6-SUM(AY176:BM176))</f>
      </c>
    </row>
    <row r="177" spans="1:81" x14ac:dyDescent="0.25">
      <c r="A177">
        <v>172</v>
      </c>
      <c r="B177" s="22">
        <f>EDATE(Plan!$B$5,A177-1)</f>
      </c>
      <c r="C177" s="14">
        <f>ROUND(AY177+MIN(E176+D177-AY177,$CC177),2)</f>
      </c>
      <c r="D177" s="14">
        <f>ROUND(ROUND(E176*100,0)*ROUND(D$3*100000,0)/1200000,0)/100</f>
      </c>
      <c r="E177" s="14">
        <f>ROUND(E176+D177-C177,2)</f>
      </c>
      <c r="F177" s="14">
        <f>ROUND(AZ177+MIN(H176+G177-AZ177,MAX(0,$CC177-BN177)),2)</f>
      </c>
      <c r="G177" s="14">
        <f>ROUND(ROUND(H176*100,0)*ROUND(G$3*100000,0)/1200000,0)/100</f>
      </c>
      <c r="H177" s="14">
        <f>ROUND(H176+G177-F177,2)</f>
      </c>
      <c r="I177" s="14">
        <f>ROUND(BA177+MIN(K176+J177-BA177,MAX(0,$CC177-BO177)),2)</f>
      </c>
      <c r="J177" s="14">
        <f>ROUND(ROUND(K176*100,0)*ROUND(J$3*100000,0)/1200000,0)/100</f>
      </c>
      <c r="K177" s="14">
        <f>ROUND(K176+J177-I177,2)</f>
      </c>
      <c r="L177" s="14">
        <f>ROUND(BB177+MIN(N176+M177-BB177,MAX(0,$CC177-BP177)),2)</f>
      </c>
      <c r="M177" s="14">
        <f>ROUND(ROUND(N176*100,0)*ROUND(M$3*100000,0)/1200000,0)/100</f>
      </c>
      <c r="N177" s="14">
        <f>ROUND(N176+M177-L177,2)</f>
      </c>
      <c r="O177" s="14">
        <f>ROUND(BC177+MIN(Q176+P177-BC177,MAX(0,$CC177-BQ177)),2)</f>
      </c>
      <c r="P177" s="14">
        <f>ROUND(ROUND(Q176*100,0)*ROUND(P$3*100000,0)/1200000,0)/100</f>
      </c>
      <c r="Q177" s="14">
        <f>ROUND(Q176+P177-O177,2)</f>
      </c>
      <c r="R177" s="14">
        <f>ROUND(BD177+MIN(T176+S177-BD177,MAX(0,$CC177-BR177)),2)</f>
      </c>
      <c r="S177" s="14">
        <f>ROUND(ROUND(T176*100,0)*ROUND(S$3*100000,0)/1200000,0)/100</f>
      </c>
      <c r="T177" s="14">
        <f>ROUND(T176+S177-R177,2)</f>
      </c>
      <c r="U177" s="14">
        <f>ROUND(BE177+MIN(W176+V177-BE177,MAX(0,$CC177-BS177)),2)</f>
      </c>
      <c r="V177" s="14">
        <f>ROUND(ROUND(W176*100,0)*ROUND(V$3*100000,0)/1200000,0)/100</f>
      </c>
      <c r="W177" s="14">
        <f>ROUND(W176+V177-U177,2)</f>
      </c>
      <c r="X177" s="14">
        <f>ROUND(BF177+MIN(Z176+Y177-BF177,MAX(0,$CC177-BT177)),2)</f>
      </c>
      <c r="Y177" s="14">
        <f>ROUND(ROUND(Z176*100,0)*ROUND(Y$3*100000,0)/1200000,0)/100</f>
      </c>
      <c r="Z177" s="14">
        <f>ROUND(Z176+Y177-X177,2)</f>
      </c>
      <c r="AA177" s="14">
        <f>ROUND(BG177+MIN(AC176+AB177-BG177,MAX(0,$CC177-BU177)),2)</f>
      </c>
      <c r="AB177" s="14">
        <f>ROUND(ROUND(AC176*100,0)*ROUND(AB$3*100000,0)/1200000,0)/100</f>
      </c>
      <c r="AC177" s="14">
        <f>ROUND(AC176+AB177-AA177,2)</f>
      </c>
      <c r="AD177" s="14">
        <f>ROUND(BH177+MIN(AF176+AE177-BH177,MAX(0,$CC177-BV177)),2)</f>
      </c>
      <c r="AE177" s="14">
        <f>ROUND(ROUND(AF176*100,0)*ROUND(AE$3*100000,0)/1200000,0)/100</f>
      </c>
      <c r="AF177" s="14">
        <f>ROUND(AF176+AE177-AD177,2)</f>
      </c>
      <c r="AG177" s="14">
        <f>ROUND(BI177+MIN(AI176+AH177-BI177,MAX(0,$CC177-BW177)),2)</f>
      </c>
      <c r="AH177" s="14">
        <f>ROUND(ROUND(AI176*100,0)*ROUND(AH$3*100000,0)/1200000,0)/100</f>
      </c>
      <c r="AI177" s="14">
        <f>ROUND(AI176+AH177-AG177,2)</f>
      </c>
      <c r="AJ177" s="14">
        <f>ROUND(BJ177+MIN(AL176+AK177-BJ177,MAX(0,$CC177-BX177)),2)</f>
      </c>
      <c r="AK177" s="14">
        <f>ROUND(ROUND(AL176*100,0)*ROUND(AK$3*100000,0)/1200000,0)/100</f>
      </c>
      <c r="AL177" s="14">
        <f>ROUND(AL176+AK177-AJ177,2)</f>
      </c>
      <c r="AM177" s="14">
        <f>ROUND(BK177+MIN(AO176+AN177-BK177,MAX(0,$CC177-BY177)),2)</f>
      </c>
      <c r="AN177" s="14">
        <f>ROUND(ROUND(AO176*100,0)*ROUND(AN$3*100000,0)/1200000,0)/100</f>
      </c>
      <c r="AO177" s="14">
        <f>ROUND(AO176+AN177-AM177,2)</f>
      </c>
      <c r="AP177" s="14">
        <f>ROUND(BL177+MIN(AR176+AQ177-BL177,MAX(0,$CC177-BZ177)),2)</f>
      </c>
      <c r="AQ177" s="14">
        <f>ROUND(ROUND(AR176*100,0)*ROUND(AQ$3*100000,0)/1200000,0)/100</f>
      </c>
      <c r="AR177" s="14">
        <f>ROUND(AR176+AQ177-AP177,2)</f>
      </c>
      <c r="AS177" s="14">
        <f>ROUND(BM177+MIN(AU176+AT177-BM177,MAX(0,$CC177-CA177)),2)</f>
      </c>
      <c r="AT177" s="14">
        <f>ROUND(ROUND(AU176*100,0)*ROUND(AT$3*100000,0)/1200000,0)/100</f>
      </c>
      <c r="AU177" s="14">
        <f>ROUND(AU176+AT177-AS177,2)</f>
      </c>
      <c r="AV177" s="11">
        <f>SUMIF($C$4:$AU$4,"Payment",C177:AU177)</f>
      </c>
      <c r="AW177" s="11">
        <f>SUMIF($C$4:$AU$4,"Interest",C177:AU177)</f>
      </c>
      <c r="AX177" s="11">
        <f>ROUND(SUMIF($C$4:$AU$4,"Balance",C177:AU177),2)</f>
      </c>
      <c r="AY177">
        <f>MIN(E176+D177,C$3)</f>
      </c>
      <c r="AZ177">
        <f>MIN(H176+G177,F$3)</f>
      </c>
      <c r="BA177">
        <f>MIN(K176+J177,I$3)</f>
      </c>
      <c r="BB177">
        <f>MIN(N176+M177,L$3)</f>
      </c>
      <c r="BC177">
        <f>MIN(Q176+P177,O$3)</f>
      </c>
      <c r="BD177">
        <f>MIN(T176+S177,R$3)</f>
      </c>
      <c r="BE177">
        <f>MIN(W176+V177,U$3)</f>
      </c>
      <c r="BF177">
        <f>MIN(Z176+Y177,X$3)</f>
      </c>
      <c r="BG177">
        <f>MIN(AC176+AB177,AA$3)</f>
      </c>
      <c r="BH177">
        <f>MIN(AF176+AE177,AD$3)</f>
      </c>
      <c r="BI177">
        <f>MIN(AI176+AH177,AG$3)</f>
      </c>
      <c r="BJ177">
        <f>MIN(AL176+AK177,AJ$3)</f>
      </c>
      <c r="BK177">
        <f>MIN(AO176+AN177,AM$3)</f>
      </c>
      <c r="BL177">
        <f>MIN(AR176+AQ177,AP$3)</f>
      </c>
      <c r="BM177">
        <f>MIN(AU176+AT177,AS$3)</f>
      </c>
      <c r="BN177">
        <f>E176+D177-AY177</f>
      </c>
      <c r="BO177">
        <f>BN177+H176+G177-AZ177</f>
      </c>
      <c r="BP177">
        <f>BO177+K176+J177-BA177</f>
      </c>
      <c r="BQ177">
        <f>BP177+N176+M177-BB177</f>
      </c>
      <c r="BR177">
        <f>BQ177+Q176+P177-BC177</f>
      </c>
      <c r="BS177">
        <f>BR177+T176+S177-BD177</f>
      </c>
      <c r="BT177">
        <f>BS177+W176+V177-BE177</f>
      </c>
      <c r="BU177">
        <f>BT177+Z176+Y177-BF177</f>
      </c>
      <c r="BV177">
        <f>BU177+AC176+AB177-BG177</f>
      </c>
      <c r="BW177">
        <f>BV177+AF176+AE177-BH177</f>
      </c>
      <c r="BX177">
        <f>BW177+AI176+AH177-BI177</f>
      </c>
      <c r="BY177">
        <f>BX177+AL176+AK177-BJ177</f>
      </c>
      <c r="BZ177">
        <f>BY177+AO176+AN177-BK177</f>
      </c>
      <c r="CA177">
        <f>BZ177+AR176+AQ177-BL177</f>
      </c>
      <c r="CB177">
        <f>CA177+AU176+AT177-BM177</f>
      </c>
      <c r="CC177">
        <f>MAX(0,Plan!$B$6-SUM(AY177:BM177))</f>
      </c>
    </row>
    <row r="178" spans="1:81" x14ac:dyDescent="0.25">
      <c r="A178">
        <v>173</v>
      </c>
      <c r="B178" s="22">
        <f>EDATE(Plan!$B$5,A178-1)</f>
      </c>
      <c r="C178" s="14">
        <f>ROUND(AY178+MIN(E177+D178-AY178,$CC178),2)</f>
      </c>
      <c r="D178" s="14">
        <f>ROUND(ROUND(E177*100,0)*ROUND(D$3*100000,0)/1200000,0)/100</f>
      </c>
      <c r="E178" s="14">
        <f>ROUND(E177+D178-C178,2)</f>
      </c>
      <c r="F178" s="14">
        <f>ROUND(AZ178+MIN(H177+G178-AZ178,MAX(0,$CC178-BN178)),2)</f>
      </c>
      <c r="G178" s="14">
        <f>ROUND(ROUND(H177*100,0)*ROUND(G$3*100000,0)/1200000,0)/100</f>
      </c>
      <c r="H178" s="14">
        <f>ROUND(H177+G178-F178,2)</f>
      </c>
      <c r="I178" s="14">
        <f>ROUND(BA178+MIN(K177+J178-BA178,MAX(0,$CC178-BO178)),2)</f>
      </c>
      <c r="J178" s="14">
        <f>ROUND(ROUND(K177*100,0)*ROUND(J$3*100000,0)/1200000,0)/100</f>
      </c>
      <c r="K178" s="14">
        <f>ROUND(K177+J178-I178,2)</f>
      </c>
      <c r="L178" s="14">
        <f>ROUND(BB178+MIN(N177+M178-BB178,MAX(0,$CC178-BP178)),2)</f>
      </c>
      <c r="M178" s="14">
        <f>ROUND(ROUND(N177*100,0)*ROUND(M$3*100000,0)/1200000,0)/100</f>
      </c>
      <c r="N178" s="14">
        <f>ROUND(N177+M178-L178,2)</f>
      </c>
      <c r="O178" s="14">
        <f>ROUND(BC178+MIN(Q177+P178-BC178,MAX(0,$CC178-BQ178)),2)</f>
      </c>
      <c r="P178" s="14">
        <f>ROUND(ROUND(Q177*100,0)*ROUND(P$3*100000,0)/1200000,0)/100</f>
      </c>
      <c r="Q178" s="14">
        <f>ROUND(Q177+P178-O178,2)</f>
      </c>
      <c r="R178" s="14">
        <f>ROUND(BD178+MIN(T177+S178-BD178,MAX(0,$CC178-BR178)),2)</f>
      </c>
      <c r="S178" s="14">
        <f>ROUND(ROUND(T177*100,0)*ROUND(S$3*100000,0)/1200000,0)/100</f>
      </c>
      <c r="T178" s="14">
        <f>ROUND(T177+S178-R178,2)</f>
      </c>
      <c r="U178" s="14">
        <f>ROUND(BE178+MIN(W177+V178-BE178,MAX(0,$CC178-BS178)),2)</f>
      </c>
      <c r="V178" s="14">
        <f>ROUND(ROUND(W177*100,0)*ROUND(V$3*100000,0)/1200000,0)/100</f>
      </c>
      <c r="W178" s="14">
        <f>ROUND(W177+V178-U178,2)</f>
      </c>
      <c r="X178" s="14">
        <f>ROUND(BF178+MIN(Z177+Y178-BF178,MAX(0,$CC178-BT178)),2)</f>
      </c>
      <c r="Y178" s="14">
        <f>ROUND(ROUND(Z177*100,0)*ROUND(Y$3*100000,0)/1200000,0)/100</f>
      </c>
      <c r="Z178" s="14">
        <f>ROUND(Z177+Y178-X178,2)</f>
      </c>
      <c r="AA178" s="14">
        <f>ROUND(BG178+MIN(AC177+AB178-BG178,MAX(0,$CC178-BU178)),2)</f>
      </c>
      <c r="AB178" s="14">
        <f>ROUND(ROUND(AC177*100,0)*ROUND(AB$3*100000,0)/1200000,0)/100</f>
      </c>
      <c r="AC178" s="14">
        <f>ROUND(AC177+AB178-AA178,2)</f>
      </c>
      <c r="AD178" s="14">
        <f>ROUND(BH178+MIN(AF177+AE178-BH178,MAX(0,$CC178-BV178)),2)</f>
      </c>
      <c r="AE178" s="14">
        <f>ROUND(ROUND(AF177*100,0)*ROUND(AE$3*100000,0)/1200000,0)/100</f>
      </c>
      <c r="AF178" s="14">
        <f>ROUND(AF177+AE178-AD178,2)</f>
      </c>
      <c r="AG178" s="14">
        <f>ROUND(BI178+MIN(AI177+AH178-BI178,MAX(0,$CC178-BW178)),2)</f>
      </c>
      <c r="AH178" s="14">
        <f>ROUND(ROUND(AI177*100,0)*ROUND(AH$3*100000,0)/1200000,0)/100</f>
      </c>
      <c r="AI178" s="14">
        <f>ROUND(AI177+AH178-AG178,2)</f>
      </c>
      <c r="AJ178" s="14">
        <f>ROUND(BJ178+MIN(AL177+AK178-BJ178,MAX(0,$CC178-BX178)),2)</f>
      </c>
      <c r="AK178" s="14">
        <f>ROUND(ROUND(AL177*100,0)*ROUND(AK$3*100000,0)/1200000,0)/100</f>
      </c>
      <c r="AL178" s="14">
        <f>ROUND(AL177+AK178-AJ178,2)</f>
      </c>
      <c r="AM178" s="14">
        <f>ROUND(BK178+MIN(AO177+AN178-BK178,MAX(0,$CC178-BY178)),2)</f>
      </c>
      <c r="AN178" s="14">
        <f>ROUND(ROUND(AO177*100,0)*ROUND(AN$3*100000,0)/1200000,0)/100</f>
      </c>
      <c r="AO178" s="14">
        <f>ROUND(AO177+AN178-AM178,2)</f>
      </c>
      <c r="AP178" s="14">
        <f>ROUND(BL178+MIN(AR177+AQ178-BL178,MAX(0,$CC178-BZ178)),2)</f>
      </c>
      <c r="AQ178" s="14">
        <f>ROUND(ROUND(AR177*100,0)*ROUND(AQ$3*100000,0)/1200000,0)/100</f>
      </c>
      <c r="AR178" s="14">
        <f>ROUND(AR177+AQ178-AP178,2)</f>
      </c>
      <c r="AS178" s="14">
        <f>ROUND(BM178+MIN(AU177+AT178-BM178,MAX(0,$CC178-CA178)),2)</f>
      </c>
      <c r="AT178" s="14">
        <f>ROUND(ROUND(AU177*100,0)*ROUND(AT$3*100000,0)/1200000,0)/100</f>
      </c>
      <c r="AU178" s="14">
        <f>ROUND(AU177+AT178-AS178,2)</f>
      </c>
      <c r="AV178" s="11">
        <f>SUMIF($C$4:$AU$4,"Payment",C178:AU178)</f>
      </c>
      <c r="AW178" s="11">
        <f>SUMIF($C$4:$AU$4,"Interest",C178:AU178)</f>
      </c>
      <c r="AX178" s="11">
        <f>ROUND(SUMIF($C$4:$AU$4,"Balance",C178:AU178),2)</f>
      </c>
      <c r="AY178">
        <f>MIN(E177+D178,C$3)</f>
      </c>
      <c r="AZ178">
        <f>MIN(H177+G178,F$3)</f>
      </c>
      <c r="BA178">
        <f>MIN(K177+J178,I$3)</f>
      </c>
      <c r="BB178">
        <f>MIN(N177+M178,L$3)</f>
      </c>
      <c r="BC178">
        <f>MIN(Q177+P178,O$3)</f>
      </c>
      <c r="BD178">
        <f>MIN(T177+S178,R$3)</f>
      </c>
      <c r="BE178">
        <f>MIN(W177+V178,U$3)</f>
      </c>
      <c r="BF178">
        <f>MIN(Z177+Y178,X$3)</f>
      </c>
      <c r="BG178">
        <f>MIN(AC177+AB178,AA$3)</f>
      </c>
      <c r="BH178">
        <f>MIN(AF177+AE178,AD$3)</f>
      </c>
      <c r="BI178">
        <f>MIN(AI177+AH178,AG$3)</f>
      </c>
      <c r="BJ178">
        <f>MIN(AL177+AK178,AJ$3)</f>
      </c>
      <c r="BK178">
        <f>MIN(AO177+AN178,AM$3)</f>
      </c>
      <c r="BL178">
        <f>MIN(AR177+AQ178,AP$3)</f>
      </c>
      <c r="BM178">
        <f>MIN(AU177+AT178,AS$3)</f>
      </c>
      <c r="BN178">
        <f>E177+D178-AY178</f>
      </c>
      <c r="BO178">
        <f>BN178+H177+G178-AZ178</f>
      </c>
      <c r="BP178">
        <f>BO178+K177+J178-BA178</f>
      </c>
      <c r="BQ178">
        <f>BP178+N177+M178-BB178</f>
      </c>
      <c r="BR178">
        <f>BQ178+Q177+P178-BC178</f>
      </c>
      <c r="BS178">
        <f>BR178+T177+S178-BD178</f>
      </c>
      <c r="BT178">
        <f>BS178+W177+V178-BE178</f>
      </c>
      <c r="BU178">
        <f>BT178+Z177+Y178-BF178</f>
      </c>
      <c r="BV178">
        <f>BU178+AC177+AB178-BG178</f>
      </c>
      <c r="BW178">
        <f>BV178+AF177+AE178-BH178</f>
      </c>
      <c r="BX178">
        <f>BW178+AI177+AH178-BI178</f>
      </c>
      <c r="BY178">
        <f>BX178+AL177+AK178-BJ178</f>
      </c>
      <c r="BZ178">
        <f>BY178+AO177+AN178-BK178</f>
      </c>
      <c r="CA178">
        <f>BZ178+AR177+AQ178-BL178</f>
      </c>
      <c r="CB178">
        <f>CA178+AU177+AT178-BM178</f>
      </c>
      <c r="CC178">
        <f>MAX(0,Plan!$B$6-SUM(AY178:BM178))</f>
      </c>
    </row>
    <row r="179" spans="1:81" x14ac:dyDescent="0.25">
      <c r="A179">
        <v>174</v>
      </c>
      <c r="B179" s="22">
        <f>EDATE(Plan!$B$5,A179-1)</f>
      </c>
      <c r="C179" s="14">
        <f>ROUND(AY179+MIN(E178+D179-AY179,$CC179),2)</f>
      </c>
      <c r="D179" s="14">
        <f>ROUND(ROUND(E178*100,0)*ROUND(D$3*100000,0)/1200000,0)/100</f>
      </c>
      <c r="E179" s="14">
        <f>ROUND(E178+D179-C179,2)</f>
      </c>
      <c r="F179" s="14">
        <f>ROUND(AZ179+MIN(H178+G179-AZ179,MAX(0,$CC179-BN179)),2)</f>
      </c>
      <c r="G179" s="14">
        <f>ROUND(ROUND(H178*100,0)*ROUND(G$3*100000,0)/1200000,0)/100</f>
      </c>
      <c r="H179" s="14">
        <f>ROUND(H178+G179-F179,2)</f>
      </c>
      <c r="I179" s="14">
        <f>ROUND(BA179+MIN(K178+J179-BA179,MAX(0,$CC179-BO179)),2)</f>
      </c>
      <c r="J179" s="14">
        <f>ROUND(ROUND(K178*100,0)*ROUND(J$3*100000,0)/1200000,0)/100</f>
      </c>
      <c r="K179" s="14">
        <f>ROUND(K178+J179-I179,2)</f>
      </c>
      <c r="L179" s="14">
        <f>ROUND(BB179+MIN(N178+M179-BB179,MAX(0,$CC179-BP179)),2)</f>
      </c>
      <c r="M179" s="14">
        <f>ROUND(ROUND(N178*100,0)*ROUND(M$3*100000,0)/1200000,0)/100</f>
      </c>
      <c r="N179" s="14">
        <f>ROUND(N178+M179-L179,2)</f>
      </c>
      <c r="O179" s="14">
        <f>ROUND(BC179+MIN(Q178+P179-BC179,MAX(0,$CC179-BQ179)),2)</f>
      </c>
      <c r="P179" s="14">
        <f>ROUND(ROUND(Q178*100,0)*ROUND(P$3*100000,0)/1200000,0)/100</f>
      </c>
      <c r="Q179" s="14">
        <f>ROUND(Q178+P179-O179,2)</f>
      </c>
      <c r="R179" s="14">
        <f>ROUND(BD179+MIN(T178+S179-BD179,MAX(0,$CC179-BR179)),2)</f>
      </c>
      <c r="S179" s="14">
        <f>ROUND(ROUND(T178*100,0)*ROUND(S$3*100000,0)/1200000,0)/100</f>
      </c>
      <c r="T179" s="14">
        <f>ROUND(T178+S179-R179,2)</f>
      </c>
      <c r="U179" s="14">
        <f>ROUND(BE179+MIN(W178+V179-BE179,MAX(0,$CC179-BS179)),2)</f>
      </c>
      <c r="V179" s="14">
        <f>ROUND(ROUND(W178*100,0)*ROUND(V$3*100000,0)/1200000,0)/100</f>
      </c>
      <c r="W179" s="14">
        <f>ROUND(W178+V179-U179,2)</f>
      </c>
      <c r="X179" s="14">
        <f>ROUND(BF179+MIN(Z178+Y179-BF179,MAX(0,$CC179-BT179)),2)</f>
      </c>
      <c r="Y179" s="14">
        <f>ROUND(ROUND(Z178*100,0)*ROUND(Y$3*100000,0)/1200000,0)/100</f>
      </c>
      <c r="Z179" s="14">
        <f>ROUND(Z178+Y179-X179,2)</f>
      </c>
      <c r="AA179" s="14">
        <f>ROUND(BG179+MIN(AC178+AB179-BG179,MAX(0,$CC179-BU179)),2)</f>
      </c>
      <c r="AB179" s="14">
        <f>ROUND(ROUND(AC178*100,0)*ROUND(AB$3*100000,0)/1200000,0)/100</f>
      </c>
      <c r="AC179" s="14">
        <f>ROUND(AC178+AB179-AA179,2)</f>
      </c>
      <c r="AD179" s="14">
        <f>ROUND(BH179+MIN(AF178+AE179-BH179,MAX(0,$CC179-BV179)),2)</f>
      </c>
      <c r="AE179" s="14">
        <f>ROUND(ROUND(AF178*100,0)*ROUND(AE$3*100000,0)/1200000,0)/100</f>
      </c>
      <c r="AF179" s="14">
        <f>ROUND(AF178+AE179-AD179,2)</f>
      </c>
      <c r="AG179" s="14">
        <f>ROUND(BI179+MIN(AI178+AH179-BI179,MAX(0,$CC179-BW179)),2)</f>
      </c>
      <c r="AH179" s="14">
        <f>ROUND(ROUND(AI178*100,0)*ROUND(AH$3*100000,0)/1200000,0)/100</f>
      </c>
      <c r="AI179" s="14">
        <f>ROUND(AI178+AH179-AG179,2)</f>
      </c>
      <c r="AJ179" s="14">
        <f>ROUND(BJ179+MIN(AL178+AK179-BJ179,MAX(0,$CC179-BX179)),2)</f>
      </c>
      <c r="AK179" s="14">
        <f>ROUND(ROUND(AL178*100,0)*ROUND(AK$3*100000,0)/1200000,0)/100</f>
      </c>
      <c r="AL179" s="14">
        <f>ROUND(AL178+AK179-AJ179,2)</f>
      </c>
      <c r="AM179" s="14">
        <f>ROUND(BK179+MIN(AO178+AN179-BK179,MAX(0,$CC179-BY179)),2)</f>
      </c>
      <c r="AN179" s="14">
        <f>ROUND(ROUND(AO178*100,0)*ROUND(AN$3*100000,0)/1200000,0)/100</f>
      </c>
      <c r="AO179" s="14">
        <f>ROUND(AO178+AN179-AM179,2)</f>
      </c>
      <c r="AP179" s="14">
        <f>ROUND(BL179+MIN(AR178+AQ179-BL179,MAX(0,$CC179-BZ179)),2)</f>
      </c>
      <c r="AQ179" s="14">
        <f>ROUND(ROUND(AR178*100,0)*ROUND(AQ$3*100000,0)/1200000,0)/100</f>
      </c>
      <c r="AR179" s="14">
        <f>ROUND(AR178+AQ179-AP179,2)</f>
      </c>
      <c r="AS179" s="14">
        <f>ROUND(BM179+MIN(AU178+AT179-BM179,MAX(0,$CC179-CA179)),2)</f>
      </c>
      <c r="AT179" s="14">
        <f>ROUND(ROUND(AU178*100,0)*ROUND(AT$3*100000,0)/1200000,0)/100</f>
      </c>
      <c r="AU179" s="14">
        <f>ROUND(AU178+AT179-AS179,2)</f>
      </c>
      <c r="AV179" s="11">
        <f>SUMIF($C$4:$AU$4,"Payment",C179:AU179)</f>
      </c>
      <c r="AW179" s="11">
        <f>SUMIF($C$4:$AU$4,"Interest",C179:AU179)</f>
      </c>
      <c r="AX179" s="11">
        <f>ROUND(SUMIF($C$4:$AU$4,"Balance",C179:AU179),2)</f>
      </c>
      <c r="AY179">
        <f>MIN(E178+D179,C$3)</f>
      </c>
      <c r="AZ179">
        <f>MIN(H178+G179,F$3)</f>
      </c>
      <c r="BA179">
        <f>MIN(K178+J179,I$3)</f>
      </c>
      <c r="BB179">
        <f>MIN(N178+M179,L$3)</f>
      </c>
      <c r="BC179">
        <f>MIN(Q178+P179,O$3)</f>
      </c>
      <c r="BD179">
        <f>MIN(T178+S179,R$3)</f>
      </c>
      <c r="BE179">
        <f>MIN(W178+V179,U$3)</f>
      </c>
      <c r="BF179">
        <f>MIN(Z178+Y179,X$3)</f>
      </c>
      <c r="BG179">
        <f>MIN(AC178+AB179,AA$3)</f>
      </c>
      <c r="BH179">
        <f>MIN(AF178+AE179,AD$3)</f>
      </c>
      <c r="BI179">
        <f>MIN(AI178+AH179,AG$3)</f>
      </c>
      <c r="BJ179">
        <f>MIN(AL178+AK179,AJ$3)</f>
      </c>
      <c r="BK179">
        <f>MIN(AO178+AN179,AM$3)</f>
      </c>
      <c r="BL179">
        <f>MIN(AR178+AQ179,AP$3)</f>
      </c>
      <c r="BM179">
        <f>MIN(AU178+AT179,AS$3)</f>
      </c>
      <c r="BN179">
        <f>E178+D179-AY179</f>
      </c>
      <c r="BO179">
        <f>BN179+H178+G179-AZ179</f>
      </c>
      <c r="BP179">
        <f>BO179+K178+J179-BA179</f>
      </c>
      <c r="BQ179">
        <f>BP179+N178+M179-BB179</f>
      </c>
      <c r="BR179">
        <f>BQ179+Q178+P179-BC179</f>
      </c>
      <c r="BS179">
        <f>BR179+T178+S179-BD179</f>
      </c>
      <c r="BT179">
        <f>BS179+W178+V179-BE179</f>
      </c>
      <c r="BU179">
        <f>BT179+Z178+Y179-BF179</f>
      </c>
      <c r="BV179">
        <f>BU179+AC178+AB179-BG179</f>
      </c>
      <c r="BW179">
        <f>BV179+AF178+AE179-BH179</f>
      </c>
      <c r="BX179">
        <f>BW179+AI178+AH179-BI179</f>
      </c>
      <c r="BY179">
        <f>BX179+AL178+AK179-BJ179</f>
      </c>
      <c r="BZ179">
        <f>BY179+AO178+AN179-BK179</f>
      </c>
      <c r="CA179">
        <f>BZ179+AR178+AQ179-BL179</f>
      </c>
      <c r="CB179">
        <f>CA179+AU178+AT179-BM179</f>
      </c>
      <c r="CC179">
        <f>MAX(0,Plan!$B$6-SUM(AY179:BM179))</f>
      </c>
    </row>
    <row r="180" spans="1:81" x14ac:dyDescent="0.25">
      <c r="A180">
        <v>175</v>
      </c>
      <c r="B180" s="22">
        <f>EDATE(Plan!$B$5,A180-1)</f>
      </c>
      <c r="C180" s="14">
        <f>ROUND(AY180+MIN(E179+D180-AY180,$CC180),2)</f>
      </c>
      <c r="D180" s="14">
        <f>ROUND(ROUND(E179*100,0)*ROUND(D$3*100000,0)/1200000,0)/100</f>
      </c>
      <c r="E180" s="14">
        <f>ROUND(E179+D180-C180,2)</f>
      </c>
      <c r="F180" s="14">
        <f>ROUND(AZ180+MIN(H179+G180-AZ180,MAX(0,$CC180-BN180)),2)</f>
      </c>
      <c r="G180" s="14">
        <f>ROUND(ROUND(H179*100,0)*ROUND(G$3*100000,0)/1200000,0)/100</f>
      </c>
      <c r="H180" s="14">
        <f>ROUND(H179+G180-F180,2)</f>
      </c>
      <c r="I180" s="14">
        <f>ROUND(BA180+MIN(K179+J180-BA180,MAX(0,$CC180-BO180)),2)</f>
      </c>
      <c r="J180" s="14">
        <f>ROUND(ROUND(K179*100,0)*ROUND(J$3*100000,0)/1200000,0)/100</f>
      </c>
      <c r="K180" s="14">
        <f>ROUND(K179+J180-I180,2)</f>
      </c>
      <c r="L180" s="14">
        <f>ROUND(BB180+MIN(N179+M180-BB180,MAX(0,$CC180-BP180)),2)</f>
      </c>
      <c r="M180" s="14">
        <f>ROUND(ROUND(N179*100,0)*ROUND(M$3*100000,0)/1200000,0)/100</f>
      </c>
      <c r="N180" s="14">
        <f>ROUND(N179+M180-L180,2)</f>
      </c>
      <c r="O180" s="14">
        <f>ROUND(BC180+MIN(Q179+P180-BC180,MAX(0,$CC180-BQ180)),2)</f>
      </c>
      <c r="P180" s="14">
        <f>ROUND(ROUND(Q179*100,0)*ROUND(P$3*100000,0)/1200000,0)/100</f>
      </c>
      <c r="Q180" s="14">
        <f>ROUND(Q179+P180-O180,2)</f>
      </c>
      <c r="R180" s="14">
        <f>ROUND(BD180+MIN(T179+S180-BD180,MAX(0,$CC180-BR180)),2)</f>
      </c>
      <c r="S180" s="14">
        <f>ROUND(ROUND(T179*100,0)*ROUND(S$3*100000,0)/1200000,0)/100</f>
      </c>
      <c r="T180" s="14">
        <f>ROUND(T179+S180-R180,2)</f>
      </c>
      <c r="U180" s="14">
        <f>ROUND(BE180+MIN(W179+V180-BE180,MAX(0,$CC180-BS180)),2)</f>
      </c>
      <c r="V180" s="14">
        <f>ROUND(ROUND(W179*100,0)*ROUND(V$3*100000,0)/1200000,0)/100</f>
      </c>
      <c r="W180" s="14">
        <f>ROUND(W179+V180-U180,2)</f>
      </c>
      <c r="X180" s="14">
        <f>ROUND(BF180+MIN(Z179+Y180-BF180,MAX(0,$CC180-BT180)),2)</f>
      </c>
      <c r="Y180" s="14">
        <f>ROUND(ROUND(Z179*100,0)*ROUND(Y$3*100000,0)/1200000,0)/100</f>
      </c>
      <c r="Z180" s="14">
        <f>ROUND(Z179+Y180-X180,2)</f>
      </c>
      <c r="AA180" s="14">
        <f>ROUND(BG180+MIN(AC179+AB180-BG180,MAX(0,$CC180-BU180)),2)</f>
      </c>
      <c r="AB180" s="14">
        <f>ROUND(ROUND(AC179*100,0)*ROUND(AB$3*100000,0)/1200000,0)/100</f>
      </c>
      <c r="AC180" s="14">
        <f>ROUND(AC179+AB180-AA180,2)</f>
      </c>
      <c r="AD180" s="14">
        <f>ROUND(BH180+MIN(AF179+AE180-BH180,MAX(0,$CC180-BV180)),2)</f>
      </c>
      <c r="AE180" s="14">
        <f>ROUND(ROUND(AF179*100,0)*ROUND(AE$3*100000,0)/1200000,0)/100</f>
      </c>
      <c r="AF180" s="14">
        <f>ROUND(AF179+AE180-AD180,2)</f>
      </c>
      <c r="AG180" s="14">
        <f>ROUND(BI180+MIN(AI179+AH180-BI180,MAX(0,$CC180-BW180)),2)</f>
      </c>
      <c r="AH180" s="14">
        <f>ROUND(ROUND(AI179*100,0)*ROUND(AH$3*100000,0)/1200000,0)/100</f>
      </c>
      <c r="AI180" s="14">
        <f>ROUND(AI179+AH180-AG180,2)</f>
      </c>
      <c r="AJ180" s="14">
        <f>ROUND(BJ180+MIN(AL179+AK180-BJ180,MAX(0,$CC180-BX180)),2)</f>
      </c>
      <c r="AK180" s="14">
        <f>ROUND(ROUND(AL179*100,0)*ROUND(AK$3*100000,0)/1200000,0)/100</f>
      </c>
      <c r="AL180" s="14">
        <f>ROUND(AL179+AK180-AJ180,2)</f>
      </c>
      <c r="AM180" s="14">
        <f>ROUND(BK180+MIN(AO179+AN180-BK180,MAX(0,$CC180-BY180)),2)</f>
      </c>
      <c r="AN180" s="14">
        <f>ROUND(ROUND(AO179*100,0)*ROUND(AN$3*100000,0)/1200000,0)/100</f>
      </c>
      <c r="AO180" s="14">
        <f>ROUND(AO179+AN180-AM180,2)</f>
      </c>
      <c r="AP180" s="14">
        <f>ROUND(BL180+MIN(AR179+AQ180-BL180,MAX(0,$CC180-BZ180)),2)</f>
      </c>
      <c r="AQ180" s="14">
        <f>ROUND(ROUND(AR179*100,0)*ROUND(AQ$3*100000,0)/1200000,0)/100</f>
      </c>
      <c r="AR180" s="14">
        <f>ROUND(AR179+AQ180-AP180,2)</f>
      </c>
      <c r="AS180" s="14">
        <f>ROUND(BM180+MIN(AU179+AT180-BM180,MAX(0,$CC180-CA180)),2)</f>
      </c>
      <c r="AT180" s="14">
        <f>ROUND(ROUND(AU179*100,0)*ROUND(AT$3*100000,0)/1200000,0)/100</f>
      </c>
      <c r="AU180" s="14">
        <f>ROUND(AU179+AT180-AS180,2)</f>
      </c>
      <c r="AV180" s="11">
        <f>SUMIF($C$4:$AU$4,"Payment",C180:AU180)</f>
      </c>
      <c r="AW180" s="11">
        <f>SUMIF($C$4:$AU$4,"Interest",C180:AU180)</f>
      </c>
      <c r="AX180" s="11">
        <f>ROUND(SUMIF($C$4:$AU$4,"Balance",C180:AU180),2)</f>
      </c>
      <c r="AY180">
        <f>MIN(E179+D180,C$3)</f>
      </c>
      <c r="AZ180">
        <f>MIN(H179+G180,F$3)</f>
      </c>
      <c r="BA180">
        <f>MIN(K179+J180,I$3)</f>
      </c>
      <c r="BB180">
        <f>MIN(N179+M180,L$3)</f>
      </c>
      <c r="BC180">
        <f>MIN(Q179+P180,O$3)</f>
      </c>
      <c r="BD180">
        <f>MIN(T179+S180,R$3)</f>
      </c>
      <c r="BE180">
        <f>MIN(W179+V180,U$3)</f>
      </c>
      <c r="BF180">
        <f>MIN(Z179+Y180,X$3)</f>
      </c>
      <c r="BG180">
        <f>MIN(AC179+AB180,AA$3)</f>
      </c>
      <c r="BH180">
        <f>MIN(AF179+AE180,AD$3)</f>
      </c>
      <c r="BI180">
        <f>MIN(AI179+AH180,AG$3)</f>
      </c>
      <c r="BJ180">
        <f>MIN(AL179+AK180,AJ$3)</f>
      </c>
      <c r="BK180">
        <f>MIN(AO179+AN180,AM$3)</f>
      </c>
      <c r="BL180">
        <f>MIN(AR179+AQ180,AP$3)</f>
      </c>
      <c r="BM180">
        <f>MIN(AU179+AT180,AS$3)</f>
      </c>
      <c r="BN180">
        <f>E179+D180-AY180</f>
      </c>
      <c r="BO180">
        <f>BN180+H179+G180-AZ180</f>
      </c>
      <c r="BP180">
        <f>BO180+K179+J180-BA180</f>
      </c>
      <c r="BQ180">
        <f>BP180+N179+M180-BB180</f>
      </c>
      <c r="BR180">
        <f>BQ180+Q179+P180-BC180</f>
      </c>
      <c r="BS180">
        <f>BR180+T179+S180-BD180</f>
      </c>
      <c r="BT180">
        <f>BS180+W179+V180-BE180</f>
      </c>
      <c r="BU180">
        <f>BT180+Z179+Y180-BF180</f>
      </c>
      <c r="BV180">
        <f>BU180+AC179+AB180-BG180</f>
      </c>
      <c r="BW180">
        <f>BV180+AF179+AE180-BH180</f>
      </c>
      <c r="BX180">
        <f>BW180+AI179+AH180-BI180</f>
      </c>
      <c r="BY180">
        <f>BX180+AL179+AK180-BJ180</f>
      </c>
      <c r="BZ180">
        <f>BY180+AO179+AN180-BK180</f>
      </c>
      <c r="CA180">
        <f>BZ180+AR179+AQ180-BL180</f>
      </c>
      <c r="CB180">
        <f>CA180+AU179+AT180-BM180</f>
      </c>
      <c r="CC180">
        <f>MAX(0,Plan!$B$6-SUM(AY180:BM180))</f>
      </c>
    </row>
    <row r="181" spans="1:81" x14ac:dyDescent="0.25">
      <c r="A181">
        <v>176</v>
      </c>
      <c r="B181" s="22">
        <f>EDATE(Plan!$B$5,A181-1)</f>
      </c>
      <c r="C181" s="14">
        <f>ROUND(AY181+MIN(E180+D181-AY181,$CC181),2)</f>
      </c>
      <c r="D181" s="14">
        <f>ROUND(ROUND(E180*100,0)*ROUND(D$3*100000,0)/1200000,0)/100</f>
      </c>
      <c r="E181" s="14">
        <f>ROUND(E180+D181-C181,2)</f>
      </c>
      <c r="F181" s="14">
        <f>ROUND(AZ181+MIN(H180+G181-AZ181,MAX(0,$CC181-BN181)),2)</f>
      </c>
      <c r="G181" s="14">
        <f>ROUND(ROUND(H180*100,0)*ROUND(G$3*100000,0)/1200000,0)/100</f>
      </c>
      <c r="H181" s="14">
        <f>ROUND(H180+G181-F181,2)</f>
      </c>
      <c r="I181" s="14">
        <f>ROUND(BA181+MIN(K180+J181-BA181,MAX(0,$CC181-BO181)),2)</f>
      </c>
      <c r="J181" s="14">
        <f>ROUND(ROUND(K180*100,0)*ROUND(J$3*100000,0)/1200000,0)/100</f>
      </c>
      <c r="K181" s="14">
        <f>ROUND(K180+J181-I181,2)</f>
      </c>
      <c r="L181" s="14">
        <f>ROUND(BB181+MIN(N180+M181-BB181,MAX(0,$CC181-BP181)),2)</f>
      </c>
      <c r="M181" s="14">
        <f>ROUND(ROUND(N180*100,0)*ROUND(M$3*100000,0)/1200000,0)/100</f>
      </c>
      <c r="N181" s="14">
        <f>ROUND(N180+M181-L181,2)</f>
      </c>
      <c r="O181" s="14">
        <f>ROUND(BC181+MIN(Q180+P181-BC181,MAX(0,$CC181-BQ181)),2)</f>
      </c>
      <c r="P181" s="14">
        <f>ROUND(ROUND(Q180*100,0)*ROUND(P$3*100000,0)/1200000,0)/100</f>
      </c>
      <c r="Q181" s="14">
        <f>ROUND(Q180+P181-O181,2)</f>
      </c>
      <c r="R181" s="14">
        <f>ROUND(BD181+MIN(T180+S181-BD181,MAX(0,$CC181-BR181)),2)</f>
      </c>
      <c r="S181" s="14">
        <f>ROUND(ROUND(T180*100,0)*ROUND(S$3*100000,0)/1200000,0)/100</f>
      </c>
      <c r="T181" s="14">
        <f>ROUND(T180+S181-R181,2)</f>
      </c>
      <c r="U181" s="14">
        <f>ROUND(BE181+MIN(W180+V181-BE181,MAX(0,$CC181-BS181)),2)</f>
      </c>
      <c r="V181" s="14">
        <f>ROUND(ROUND(W180*100,0)*ROUND(V$3*100000,0)/1200000,0)/100</f>
      </c>
      <c r="W181" s="14">
        <f>ROUND(W180+V181-U181,2)</f>
      </c>
      <c r="X181" s="14">
        <f>ROUND(BF181+MIN(Z180+Y181-BF181,MAX(0,$CC181-BT181)),2)</f>
      </c>
      <c r="Y181" s="14">
        <f>ROUND(ROUND(Z180*100,0)*ROUND(Y$3*100000,0)/1200000,0)/100</f>
      </c>
      <c r="Z181" s="14">
        <f>ROUND(Z180+Y181-X181,2)</f>
      </c>
      <c r="AA181" s="14">
        <f>ROUND(BG181+MIN(AC180+AB181-BG181,MAX(0,$CC181-BU181)),2)</f>
      </c>
      <c r="AB181" s="14">
        <f>ROUND(ROUND(AC180*100,0)*ROUND(AB$3*100000,0)/1200000,0)/100</f>
      </c>
      <c r="AC181" s="14">
        <f>ROUND(AC180+AB181-AA181,2)</f>
      </c>
      <c r="AD181" s="14">
        <f>ROUND(BH181+MIN(AF180+AE181-BH181,MAX(0,$CC181-BV181)),2)</f>
      </c>
      <c r="AE181" s="14">
        <f>ROUND(ROUND(AF180*100,0)*ROUND(AE$3*100000,0)/1200000,0)/100</f>
      </c>
      <c r="AF181" s="14">
        <f>ROUND(AF180+AE181-AD181,2)</f>
      </c>
      <c r="AG181" s="14">
        <f>ROUND(BI181+MIN(AI180+AH181-BI181,MAX(0,$CC181-BW181)),2)</f>
      </c>
      <c r="AH181" s="14">
        <f>ROUND(ROUND(AI180*100,0)*ROUND(AH$3*100000,0)/1200000,0)/100</f>
      </c>
      <c r="AI181" s="14">
        <f>ROUND(AI180+AH181-AG181,2)</f>
      </c>
      <c r="AJ181" s="14">
        <f>ROUND(BJ181+MIN(AL180+AK181-BJ181,MAX(0,$CC181-BX181)),2)</f>
      </c>
      <c r="AK181" s="14">
        <f>ROUND(ROUND(AL180*100,0)*ROUND(AK$3*100000,0)/1200000,0)/100</f>
      </c>
      <c r="AL181" s="14">
        <f>ROUND(AL180+AK181-AJ181,2)</f>
      </c>
      <c r="AM181" s="14">
        <f>ROUND(BK181+MIN(AO180+AN181-BK181,MAX(0,$CC181-BY181)),2)</f>
      </c>
      <c r="AN181" s="14">
        <f>ROUND(ROUND(AO180*100,0)*ROUND(AN$3*100000,0)/1200000,0)/100</f>
      </c>
      <c r="AO181" s="14">
        <f>ROUND(AO180+AN181-AM181,2)</f>
      </c>
      <c r="AP181" s="14">
        <f>ROUND(BL181+MIN(AR180+AQ181-BL181,MAX(0,$CC181-BZ181)),2)</f>
      </c>
      <c r="AQ181" s="14">
        <f>ROUND(ROUND(AR180*100,0)*ROUND(AQ$3*100000,0)/1200000,0)/100</f>
      </c>
      <c r="AR181" s="14">
        <f>ROUND(AR180+AQ181-AP181,2)</f>
      </c>
      <c r="AS181" s="14">
        <f>ROUND(BM181+MIN(AU180+AT181-BM181,MAX(0,$CC181-CA181)),2)</f>
      </c>
      <c r="AT181" s="14">
        <f>ROUND(ROUND(AU180*100,0)*ROUND(AT$3*100000,0)/1200000,0)/100</f>
      </c>
      <c r="AU181" s="14">
        <f>ROUND(AU180+AT181-AS181,2)</f>
      </c>
      <c r="AV181" s="11">
        <f>SUMIF($C$4:$AU$4,"Payment",C181:AU181)</f>
      </c>
      <c r="AW181" s="11">
        <f>SUMIF($C$4:$AU$4,"Interest",C181:AU181)</f>
      </c>
      <c r="AX181" s="11">
        <f>ROUND(SUMIF($C$4:$AU$4,"Balance",C181:AU181),2)</f>
      </c>
      <c r="AY181">
        <f>MIN(E180+D181,C$3)</f>
      </c>
      <c r="AZ181">
        <f>MIN(H180+G181,F$3)</f>
      </c>
      <c r="BA181">
        <f>MIN(K180+J181,I$3)</f>
      </c>
      <c r="BB181">
        <f>MIN(N180+M181,L$3)</f>
      </c>
      <c r="BC181">
        <f>MIN(Q180+P181,O$3)</f>
      </c>
      <c r="BD181">
        <f>MIN(T180+S181,R$3)</f>
      </c>
      <c r="BE181">
        <f>MIN(W180+V181,U$3)</f>
      </c>
      <c r="BF181">
        <f>MIN(Z180+Y181,X$3)</f>
      </c>
      <c r="BG181">
        <f>MIN(AC180+AB181,AA$3)</f>
      </c>
      <c r="BH181">
        <f>MIN(AF180+AE181,AD$3)</f>
      </c>
      <c r="BI181">
        <f>MIN(AI180+AH181,AG$3)</f>
      </c>
      <c r="BJ181">
        <f>MIN(AL180+AK181,AJ$3)</f>
      </c>
      <c r="BK181">
        <f>MIN(AO180+AN181,AM$3)</f>
      </c>
      <c r="BL181">
        <f>MIN(AR180+AQ181,AP$3)</f>
      </c>
      <c r="BM181">
        <f>MIN(AU180+AT181,AS$3)</f>
      </c>
      <c r="BN181">
        <f>E180+D181-AY181</f>
      </c>
      <c r="BO181">
        <f>BN181+H180+G181-AZ181</f>
      </c>
      <c r="BP181">
        <f>BO181+K180+J181-BA181</f>
      </c>
      <c r="BQ181">
        <f>BP181+N180+M181-BB181</f>
      </c>
      <c r="BR181">
        <f>BQ181+Q180+P181-BC181</f>
      </c>
      <c r="BS181">
        <f>BR181+T180+S181-BD181</f>
      </c>
      <c r="BT181">
        <f>BS181+W180+V181-BE181</f>
      </c>
      <c r="BU181">
        <f>BT181+Z180+Y181-BF181</f>
      </c>
      <c r="BV181">
        <f>BU181+AC180+AB181-BG181</f>
      </c>
      <c r="BW181">
        <f>BV181+AF180+AE181-BH181</f>
      </c>
      <c r="BX181">
        <f>BW181+AI180+AH181-BI181</f>
      </c>
      <c r="BY181">
        <f>BX181+AL180+AK181-BJ181</f>
      </c>
      <c r="BZ181">
        <f>BY181+AO180+AN181-BK181</f>
      </c>
      <c r="CA181">
        <f>BZ181+AR180+AQ181-BL181</f>
      </c>
      <c r="CB181">
        <f>CA181+AU180+AT181-BM181</f>
      </c>
      <c r="CC181">
        <f>MAX(0,Plan!$B$6-SUM(AY181:BM181))</f>
      </c>
    </row>
    <row r="182" spans="1:81" x14ac:dyDescent="0.25">
      <c r="A182">
        <v>177</v>
      </c>
      <c r="B182" s="22">
        <f>EDATE(Plan!$B$5,A182-1)</f>
      </c>
      <c r="C182" s="14">
        <f>ROUND(AY182+MIN(E181+D182-AY182,$CC182),2)</f>
      </c>
      <c r="D182" s="14">
        <f>ROUND(ROUND(E181*100,0)*ROUND(D$3*100000,0)/1200000,0)/100</f>
      </c>
      <c r="E182" s="14">
        <f>ROUND(E181+D182-C182,2)</f>
      </c>
      <c r="F182" s="14">
        <f>ROUND(AZ182+MIN(H181+G182-AZ182,MAX(0,$CC182-BN182)),2)</f>
      </c>
      <c r="G182" s="14">
        <f>ROUND(ROUND(H181*100,0)*ROUND(G$3*100000,0)/1200000,0)/100</f>
      </c>
      <c r="H182" s="14">
        <f>ROUND(H181+G182-F182,2)</f>
      </c>
      <c r="I182" s="14">
        <f>ROUND(BA182+MIN(K181+J182-BA182,MAX(0,$CC182-BO182)),2)</f>
      </c>
      <c r="J182" s="14">
        <f>ROUND(ROUND(K181*100,0)*ROUND(J$3*100000,0)/1200000,0)/100</f>
      </c>
      <c r="K182" s="14">
        <f>ROUND(K181+J182-I182,2)</f>
      </c>
      <c r="L182" s="14">
        <f>ROUND(BB182+MIN(N181+M182-BB182,MAX(0,$CC182-BP182)),2)</f>
      </c>
      <c r="M182" s="14">
        <f>ROUND(ROUND(N181*100,0)*ROUND(M$3*100000,0)/1200000,0)/100</f>
      </c>
      <c r="N182" s="14">
        <f>ROUND(N181+M182-L182,2)</f>
      </c>
      <c r="O182" s="14">
        <f>ROUND(BC182+MIN(Q181+P182-BC182,MAX(0,$CC182-BQ182)),2)</f>
      </c>
      <c r="P182" s="14">
        <f>ROUND(ROUND(Q181*100,0)*ROUND(P$3*100000,0)/1200000,0)/100</f>
      </c>
      <c r="Q182" s="14">
        <f>ROUND(Q181+P182-O182,2)</f>
      </c>
      <c r="R182" s="14">
        <f>ROUND(BD182+MIN(T181+S182-BD182,MAX(0,$CC182-BR182)),2)</f>
      </c>
      <c r="S182" s="14">
        <f>ROUND(ROUND(T181*100,0)*ROUND(S$3*100000,0)/1200000,0)/100</f>
      </c>
      <c r="T182" s="14">
        <f>ROUND(T181+S182-R182,2)</f>
      </c>
      <c r="U182" s="14">
        <f>ROUND(BE182+MIN(W181+V182-BE182,MAX(0,$CC182-BS182)),2)</f>
      </c>
      <c r="V182" s="14">
        <f>ROUND(ROUND(W181*100,0)*ROUND(V$3*100000,0)/1200000,0)/100</f>
      </c>
      <c r="W182" s="14">
        <f>ROUND(W181+V182-U182,2)</f>
      </c>
      <c r="X182" s="14">
        <f>ROUND(BF182+MIN(Z181+Y182-BF182,MAX(0,$CC182-BT182)),2)</f>
      </c>
      <c r="Y182" s="14">
        <f>ROUND(ROUND(Z181*100,0)*ROUND(Y$3*100000,0)/1200000,0)/100</f>
      </c>
      <c r="Z182" s="14">
        <f>ROUND(Z181+Y182-X182,2)</f>
      </c>
      <c r="AA182" s="14">
        <f>ROUND(BG182+MIN(AC181+AB182-BG182,MAX(0,$CC182-BU182)),2)</f>
      </c>
      <c r="AB182" s="14">
        <f>ROUND(ROUND(AC181*100,0)*ROUND(AB$3*100000,0)/1200000,0)/100</f>
      </c>
      <c r="AC182" s="14">
        <f>ROUND(AC181+AB182-AA182,2)</f>
      </c>
      <c r="AD182" s="14">
        <f>ROUND(BH182+MIN(AF181+AE182-BH182,MAX(0,$CC182-BV182)),2)</f>
      </c>
      <c r="AE182" s="14">
        <f>ROUND(ROUND(AF181*100,0)*ROUND(AE$3*100000,0)/1200000,0)/100</f>
      </c>
      <c r="AF182" s="14">
        <f>ROUND(AF181+AE182-AD182,2)</f>
      </c>
      <c r="AG182" s="14">
        <f>ROUND(BI182+MIN(AI181+AH182-BI182,MAX(0,$CC182-BW182)),2)</f>
      </c>
      <c r="AH182" s="14">
        <f>ROUND(ROUND(AI181*100,0)*ROUND(AH$3*100000,0)/1200000,0)/100</f>
      </c>
      <c r="AI182" s="14">
        <f>ROUND(AI181+AH182-AG182,2)</f>
      </c>
      <c r="AJ182" s="14">
        <f>ROUND(BJ182+MIN(AL181+AK182-BJ182,MAX(0,$CC182-BX182)),2)</f>
      </c>
      <c r="AK182" s="14">
        <f>ROUND(ROUND(AL181*100,0)*ROUND(AK$3*100000,0)/1200000,0)/100</f>
      </c>
      <c r="AL182" s="14">
        <f>ROUND(AL181+AK182-AJ182,2)</f>
      </c>
      <c r="AM182" s="14">
        <f>ROUND(BK182+MIN(AO181+AN182-BK182,MAX(0,$CC182-BY182)),2)</f>
      </c>
      <c r="AN182" s="14">
        <f>ROUND(ROUND(AO181*100,0)*ROUND(AN$3*100000,0)/1200000,0)/100</f>
      </c>
      <c r="AO182" s="14">
        <f>ROUND(AO181+AN182-AM182,2)</f>
      </c>
      <c r="AP182" s="14">
        <f>ROUND(BL182+MIN(AR181+AQ182-BL182,MAX(0,$CC182-BZ182)),2)</f>
      </c>
      <c r="AQ182" s="14">
        <f>ROUND(ROUND(AR181*100,0)*ROUND(AQ$3*100000,0)/1200000,0)/100</f>
      </c>
      <c r="AR182" s="14">
        <f>ROUND(AR181+AQ182-AP182,2)</f>
      </c>
      <c r="AS182" s="14">
        <f>ROUND(BM182+MIN(AU181+AT182-BM182,MAX(0,$CC182-CA182)),2)</f>
      </c>
      <c r="AT182" s="14">
        <f>ROUND(ROUND(AU181*100,0)*ROUND(AT$3*100000,0)/1200000,0)/100</f>
      </c>
      <c r="AU182" s="14">
        <f>ROUND(AU181+AT182-AS182,2)</f>
      </c>
      <c r="AV182" s="11">
        <f>SUMIF($C$4:$AU$4,"Payment",C182:AU182)</f>
      </c>
      <c r="AW182" s="11">
        <f>SUMIF($C$4:$AU$4,"Interest",C182:AU182)</f>
      </c>
      <c r="AX182" s="11">
        <f>ROUND(SUMIF($C$4:$AU$4,"Balance",C182:AU182),2)</f>
      </c>
      <c r="AY182">
        <f>MIN(E181+D182,C$3)</f>
      </c>
      <c r="AZ182">
        <f>MIN(H181+G182,F$3)</f>
      </c>
      <c r="BA182">
        <f>MIN(K181+J182,I$3)</f>
      </c>
      <c r="BB182">
        <f>MIN(N181+M182,L$3)</f>
      </c>
      <c r="BC182">
        <f>MIN(Q181+P182,O$3)</f>
      </c>
      <c r="BD182">
        <f>MIN(T181+S182,R$3)</f>
      </c>
      <c r="BE182">
        <f>MIN(W181+V182,U$3)</f>
      </c>
      <c r="BF182">
        <f>MIN(Z181+Y182,X$3)</f>
      </c>
      <c r="BG182">
        <f>MIN(AC181+AB182,AA$3)</f>
      </c>
      <c r="BH182">
        <f>MIN(AF181+AE182,AD$3)</f>
      </c>
      <c r="BI182">
        <f>MIN(AI181+AH182,AG$3)</f>
      </c>
      <c r="BJ182">
        <f>MIN(AL181+AK182,AJ$3)</f>
      </c>
      <c r="BK182">
        <f>MIN(AO181+AN182,AM$3)</f>
      </c>
      <c r="BL182">
        <f>MIN(AR181+AQ182,AP$3)</f>
      </c>
      <c r="BM182">
        <f>MIN(AU181+AT182,AS$3)</f>
      </c>
      <c r="BN182">
        <f>E181+D182-AY182</f>
      </c>
      <c r="BO182">
        <f>BN182+H181+G182-AZ182</f>
      </c>
      <c r="BP182">
        <f>BO182+K181+J182-BA182</f>
      </c>
      <c r="BQ182">
        <f>BP182+N181+M182-BB182</f>
      </c>
      <c r="BR182">
        <f>BQ182+Q181+P182-BC182</f>
      </c>
      <c r="BS182">
        <f>BR182+T181+S182-BD182</f>
      </c>
      <c r="BT182">
        <f>BS182+W181+V182-BE182</f>
      </c>
      <c r="BU182">
        <f>BT182+Z181+Y182-BF182</f>
      </c>
      <c r="BV182">
        <f>BU182+AC181+AB182-BG182</f>
      </c>
      <c r="BW182">
        <f>BV182+AF181+AE182-BH182</f>
      </c>
      <c r="BX182">
        <f>BW182+AI181+AH182-BI182</f>
      </c>
      <c r="BY182">
        <f>BX182+AL181+AK182-BJ182</f>
      </c>
      <c r="BZ182">
        <f>BY182+AO181+AN182-BK182</f>
      </c>
      <c r="CA182">
        <f>BZ182+AR181+AQ182-BL182</f>
      </c>
      <c r="CB182">
        <f>CA182+AU181+AT182-BM182</f>
      </c>
      <c r="CC182">
        <f>MAX(0,Plan!$B$6-SUM(AY182:BM182))</f>
      </c>
    </row>
    <row r="183" spans="1:81" x14ac:dyDescent="0.25">
      <c r="A183">
        <v>178</v>
      </c>
      <c r="B183" s="22">
        <f>EDATE(Plan!$B$5,A183-1)</f>
      </c>
      <c r="C183" s="14">
        <f>ROUND(AY183+MIN(E182+D183-AY183,$CC183),2)</f>
      </c>
      <c r="D183" s="14">
        <f>ROUND(ROUND(E182*100,0)*ROUND(D$3*100000,0)/1200000,0)/100</f>
      </c>
      <c r="E183" s="14">
        <f>ROUND(E182+D183-C183,2)</f>
      </c>
      <c r="F183" s="14">
        <f>ROUND(AZ183+MIN(H182+G183-AZ183,MAX(0,$CC183-BN183)),2)</f>
      </c>
      <c r="G183" s="14">
        <f>ROUND(ROUND(H182*100,0)*ROUND(G$3*100000,0)/1200000,0)/100</f>
      </c>
      <c r="H183" s="14">
        <f>ROUND(H182+G183-F183,2)</f>
      </c>
      <c r="I183" s="14">
        <f>ROUND(BA183+MIN(K182+J183-BA183,MAX(0,$CC183-BO183)),2)</f>
      </c>
      <c r="J183" s="14">
        <f>ROUND(ROUND(K182*100,0)*ROUND(J$3*100000,0)/1200000,0)/100</f>
      </c>
      <c r="K183" s="14">
        <f>ROUND(K182+J183-I183,2)</f>
      </c>
      <c r="L183" s="14">
        <f>ROUND(BB183+MIN(N182+M183-BB183,MAX(0,$CC183-BP183)),2)</f>
      </c>
      <c r="M183" s="14">
        <f>ROUND(ROUND(N182*100,0)*ROUND(M$3*100000,0)/1200000,0)/100</f>
      </c>
      <c r="N183" s="14">
        <f>ROUND(N182+M183-L183,2)</f>
      </c>
      <c r="O183" s="14">
        <f>ROUND(BC183+MIN(Q182+P183-BC183,MAX(0,$CC183-BQ183)),2)</f>
      </c>
      <c r="P183" s="14">
        <f>ROUND(ROUND(Q182*100,0)*ROUND(P$3*100000,0)/1200000,0)/100</f>
      </c>
      <c r="Q183" s="14">
        <f>ROUND(Q182+P183-O183,2)</f>
      </c>
      <c r="R183" s="14">
        <f>ROUND(BD183+MIN(T182+S183-BD183,MAX(0,$CC183-BR183)),2)</f>
      </c>
      <c r="S183" s="14">
        <f>ROUND(ROUND(T182*100,0)*ROUND(S$3*100000,0)/1200000,0)/100</f>
      </c>
      <c r="T183" s="14">
        <f>ROUND(T182+S183-R183,2)</f>
      </c>
      <c r="U183" s="14">
        <f>ROUND(BE183+MIN(W182+V183-BE183,MAX(0,$CC183-BS183)),2)</f>
      </c>
      <c r="V183" s="14">
        <f>ROUND(ROUND(W182*100,0)*ROUND(V$3*100000,0)/1200000,0)/100</f>
      </c>
      <c r="W183" s="14">
        <f>ROUND(W182+V183-U183,2)</f>
      </c>
      <c r="X183" s="14">
        <f>ROUND(BF183+MIN(Z182+Y183-BF183,MAX(0,$CC183-BT183)),2)</f>
      </c>
      <c r="Y183" s="14">
        <f>ROUND(ROUND(Z182*100,0)*ROUND(Y$3*100000,0)/1200000,0)/100</f>
      </c>
      <c r="Z183" s="14">
        <f>ROUND(Z182+Y183-X183,2)</f>
      </c>
      <c r="AA183" s="14">
        <f>ROUND(BG183+MIN(AC182+AB183-BG183,MAX(0,$CC183-BU183)),2)</f>
      </c>
      <c r="AB183" s="14">
        <f>ROUND(ROUND(AC182*100,0)*ROUND(AB$3*100000,0)/1200000,0)/100</f>
      </c>
      <c r="AC183" s="14">
        <f>ROUND(AC182+AB183-AA183,2)</f>
      </c>
      <c r="AD183" s="14">
        <f>ROUND(BH183+MIN(AF182+AE183-BH183,MAX(0,$CC183-BV183)),2)</f>
      </c>
      <c r="AE183" s="14">
        <f>ROUND(ROUND(AF182*100,0)*ROUND(AE$3*100000,0)/1200000,0)/100</f>
      </c>
      <c r="AF183" s="14">
        <f>ROUND(AF182+AE183-AD183,2)</f>
      </c>
      <c r="AG183" s="14">
        <f>ROUND(BI183+MIN(AI182+AH183-BI183,MAX(0,$CC183-BW183)),2)</f>
      </c>
      <c r="AH183" s="14">
        <f>ROUND(ROUND(AI182*100,0)*ROUND(AH$3*100000,0)/1200000,0)/100</f>
      </c>
      <c r="AI183" s="14">
        <f>ROUND(AI182+AH183-AG183,2)</f>
      </c>
      <c r="AJ183" s="14">
        <f>ROUND(BJ183+MIN(AL182+AK183-BJ183,MAX(0,$CC183-BX183)),2)</f>
      </c>
      <c r="AK183" s="14">
        <f>ROUND(ROUND(AL182*100,0)*ROUND(AK$3*100000,0)/1200000,0)/100</f>
      </c>
      <c r="AL183" s="14">
        <f>ROUND(AL182+AK183-AJ183,2)</f>
      </c>
      <c r="AM183" s="14">
        <f>ROUND(BK183+MIN(AO182+AN183-BK183,MAX(0,$CC183-BY183)),2)</f>
      </c>
      <c r="AN183" s="14">
        <f>ROUND(ROUND(AO182*100,0)*ROUND(AN$3*100000,0)/1200000,0)/100</f>
      </c>
      <c r="AO183" s="14">
        <f>ROUND(AO182+AN183-AM183,2)</f>
      </c>
      <c r="AP183" s="14">
        <f>ROUND(BL183+MIN(AR182+AQ183-BL183,MAX(0,$CC183-BZ183)),2)</f>
      </c>
      <c r="AQ183" s="14">
        <f>ROUND(ROUND(AR182*100,0)*ROUND(AQ$3*100000,0)/1200000,0)/100</f>
      </c>
      <c r="AR183" s="14">
        <f>ROUND(AR182+AQ183-AP183,2)</f>
      </c>
      <c r="AS183" s="14">
        <f>ROUND(BM183+MIN(AU182+AT183-BM183,MAX(0,$CC183-CA183)),2)</f>
      </c>
      <c r="AT183" s="14">
        <f>ROUND(ROUND(AU182*100,0)*ROUND(AT$3*100000,0)/1200000,0)/100</f>
      </c>
      <c r="AU183" s="14">
        <f>ROUND(AU182+AT183-AS183,2)</f>
      </c>
      <c r="AV183" s="11">
        <f>SUMIF($C$4:$AU$4,"Payment",C183:AU183)</f>
      </c>
      <c r="AW183" s="11">
        <f>SUMIF($C$4:$AU$4,"Interest",C183:AU183)</f>
      </c>
      <c r="AX183" s="11">
        <f>ROUND(SUMIF($C$4:$AU$4,"Balance",C183:AU183),2)</f>
      </c>
      <c r="AY183">
        <f>MIN(E182+D183,C$3)</f>
      </c>
      <c r="AZ183">
        <f>MIN(H182+G183,F$3)</f>
      </c>
      <c r="BA183">
        <f>MIN(K182+J183,I$3)</f>
      </c>
      <c r="BB183">
        <f>MIN(N182+M183,L$3)</f>
      </c>
      <c r="BC183">
        <f>MIN(Q182+P183,O$3)</f>
      </c>
      <c r="BD183">
        <f>MIN(T182+S183,R$3)</f>
      </c>
      <c r="BE183">
        <f>MIN(W182+V183,U$3)</f>
      </c>
      <c r="BF183">
        <f>MIN(Z182+Y183,X$3)</f>
      </c>
      <c r="BG183">
        <f>MIN(AC182+AB183,AA$3)</f>
      </c>
      <c r="BH183">
        <f>MIN(AF182+AE183,AD$3)</f>
      </c>
      <c r="BI183">
        <f>MIN(AI182+AH183,AG$3)</f>
      </c>
      <c r="BJ183">
        <f>MIN(AL182+AK183,AJ$3)</f>
      </c>
      <c r="BK183">
        <f>MIN(AO182+AN183,AM$3)</f>
      </c>
      <c r="BL183">
        <f>MIN(AR182+AQ183,AP$3)</f>
      </c>
      <c r="BM183">
        <f>MIN(AU182+AT183,AS$3)</f>
      </c>
      <c r="BN183">
        <f>E182+D183-AY183</f>
      </c>
      <c r="BO183">
        <f>BN183+H182+G183-AZ183</f>
      </c>
      <c r="BP183">
        <f>BO183+K182+J183-BA183</f>
      </c>
      <c r="BQ183">
        <f>BP183+N182+M183-BB183</f>
      </c>
      <c r="BR183">
        <f>BQ183+Q182+P183-BC183</f>
      </c>
      <c r="BS183">
        <f>BR183+T182+S183-BD183</f>
      </c>
      <c r="BT183">
        <f>BS183+W182+V183-BE183</f>
      </c>
      <c r="BU183">
        <f>BT183+Z182+Y183-BF183</f>
      </c>
      <c r="BV183">
        <f>BU183+AC182+AB183-BG183</f>
      </c>
      <c r="BW183">
        <f>BV183+AF182+AE183-BH183</f>
      </c>
      <c r="BX183">
        <f>BW183+AI182+AH183-BI183</f>
      </c>
      <c r="BY183">
        <f>BX183+AL182+AK183-BJ183</f>
      </c>
      <c r="BZ183">
        <f>BY183+AO182+AN183-BK183</f>
      </c>
      <c r="CA183">
        <f>BZ183+AR182+AQ183-BL183</f>
      </c>
      <c r="CB183">
        <f>CA183+AU182+AT183-BM183</f>
      </c>
      <c r="CC183">
        <f>MAX(0,Plan!$B$6-SUM(AY183:BM183))</f>
      </c>
    </row>
    <row r="184" spans="1:81" x14ac:dyDescent="0.25">
      <c r="A184">
        <v>179</v>
      </c>
      <c r="B184" s="22">
        <f>EDATE(Plan!$B$5,A184-1)</f>
      </c>
      <c r="C184" s="14">
        <f>ROUND(AY184+MIN(E183+D184-AY184,$CC184),2)</f>
      </c>
      <c r="D184" s="14">
        <f>ROUND(ROUND(E183*100,0)*ROUND(D$3*100000,0)/1200000,0)/100</f>
      </c>
      <c r="E184" s="14">
        <f>ROUND(E183+D184-C184,2)</f>
      </c>
      <c r="F184" s="14">
        <f>ROUND(AZ184+MIN(H183+G184-AZ184,MAX(0,$CC184-BN184)),2)</f>
      </c>
      <c r="G184" s="14">
        <f>ROUND(ROUND(H183*100,0)*ROUND(G$3*100000,0)/1200000,0)/100</f>
      </c>
      <c r="H184" s="14">
        <f>ROUND(H183+G184-F184,2)</f>
      </c>
      <c r="I184" s="14">
        <f>ROUND(BA184+MIN(K183+J184-BA184,MAX(0,$CC184-BO184)),2)</f>
      </c>
      <c r="J184" s="14">
        <f>ROUND(ROUND(K183*100,0)*ROUND(J$3*100000,0)/1200000,0)/100</f>
      </c>
      <c r="K184" s="14">
        <f>ROUND(K183+J184-I184,2)</f>
      </c>
      <c r="L184" s="14">
        <f>ROUND(BB184+MIN(N183+M184-BB184,MAX(0,$CC184-BP184)),2)</f>
      </c>
      <c r="M184" s="14">
        <f>ROUND(ROUND(N183*100,0)*ROUND(M$3*100000,0)/1200000,0)/100</f>
      </c>
      <c r="N184" s="14">
        <f>ROUND(N183+M184-L184,2)</f>
      </c>
      <c r="O184" s="14">
        <f>ROUND(BC184+MIN(Q183+P184-BC184,MAX(0,$CC184-BQ184)),2)</f>
      </c>
      <c r="P184" s="14">
        <f>ROUND(ROUND(Q183*100,0)*ROUND(P$3*100000,0)/1200000,0)/100</f>
      </c>
      <c r="Q184" s="14">
        <f>ROUND(Q183+P184-O184,2)</f>
      </c>
      <c r="R184" s="14">
        <f>ROUND(BD184+MIN(T183+S184-BD184,MAX(0,$CC184-BR184)),2)</f>
      </c>
      <c r="S184" s="14">
        <f>ROUND(ROUND(T183*100,0)*ROUND(S$3*100000,0)/1200000,0)/100</f>
      </c>
      <c r="T184" s="14">
        <f>ROUND(T183+S184-R184,2)</f>
      </c>
      <c r="U184" s="14">
        <f>ROUND(BE184+MIN(W183+V184-BE184,MAX(0,$CC184-BS184)),2)</f>
      </c>
      <c r="V184" s="14">
        <f>ROUND(ROUND(W183*100,0)*ROUND(V$3*100000,0)/1200000,0)/100</f>
      </c>
      <c r="W184" s="14">
        <f>ROUND(W183+V184-U184,2)</f>
      </c>
      <c r="X184" s="14">
        <f>ROUND(BF184+MIN(Z183+Y184-BF184,MAX(0,$CC184-BT184)),2)</f>
      </c>
      <c r="Y184" s="14">
        <f>ROUND(ROUND(Z183*100,0)*ROUND(Y$3*100000,0)/1200000,0)/100</f>
      </c>
      <c r="Z184" s="14">
        <f>ROUND(Z183+Y184-X184,2)</f>
      </c>
      <c r="AA184" s="14">
        <f>ROUND(BG184+MIN(AC183+AB184-BG184,MAX(0,$CC184-BU184)),2)</f>
      </c>
      <c r="AB184" s="14">
        <f>ROUND(ROUND(AC183*100,0)*ROUND(AB$3*100000,0)/1200000,0)/100</f>
      </c>
      <c r="AC184" s="14">
        <f>ROUND(AC183+AB184-AA184,2)</f>
      </c>
      <c r="AD184" s="14">
        <f>ROUND(BH184+MIN(AF183+AE184-BH184,MAX(0,$CC184-BV184)),2)</f>
      </c>
      <c r="AE184" s="14">
        <f>ROUND(ROUND(AF183*100,0)*ROUND(AE$3*100000,0)/1200000,0)/100</f>
      </c>
      <c r="AF184" s="14">
        <f>ROUND(AF183+AE184-AD184,2)</f>
      </c>
      <c r="AG184" s="14">
        <f>ROUND(BI184+MIN(AI183+AH184-BI184,MAX(0,$CC184-BW184)),2)</f>
      </c>
      <c r="AH184" s="14">
        <f>ROUND(ROUND(AI183*100,0)*ROUND(AH$3*100000,0)/1200000,0)/100</f>
      </c>
      <c r="AI184" s="14">
        <f>ROUND(AI183+AH184-AG184,2)</f>
      </c>
      <c r="AJ184" s="14">
        <f>ROUND(BJ184+MIN(AL183+AK184-BJ184,MAX(0,$CC184-BX184)),2)</f>
      </c>
      <c r="AK184" s="14">
        <f>ROUND(ROUND(AL183*100,0)*ROUND(AK$3*100000,0)/1200000,0)/100</f>
      </c>
      <c r="AL184" s="14">
        <f>ROUND(AL183+AK184-AJ184,2)</f>
      </c>
      <c r="AM184" s="14">
        <f>ROUND(BK184+MIN(AO183+AN184-BK184,MAX(0,$CC184-BY184)),2)</f>
      </c>
      <c r="AN184" s="14">
        <f>ROUND(ROUND(AO183*100,0)*ROUND(AN$3*100000,0)/1200000,0)/100</f>
      </c>
      <c r="AO184" s="14">
        <f>ROUND(AO183+AN184-AM184,2)</f>
      </c>
      <c r="AP184" s="14">
        <f>ROUND(BL184+MIN(AR183+AQ184-BL184,MAX(0,$CC184-BZ184)),2)</f>
      </c>
      <c r="AQ184" s="14">
        <f>ROUND(ROUND(AR183*100,0)*ROUND(AQ$3*100000,0)/1200000,0)/100</f>
      </c>
      <c r="AR184" s="14">
        <f>ROUND(AR183+AQ184-AP184,2)</f>
      </c>
      <c r="AS184" s="14">
        <f>ROUND(BM184+MIN(AU183+AT184-BM184,MAX(0,$CC184-CA184)),2)</f>
      </c>
      <c r="AT184" s="14">
        <f>ROUND(ROUND(AU183*100,0)*ROUND(AT$3*100000,0)/1200000,0)/100</f>
      </c>
      <c r="AU184" s="14">
        <f>ROUND(AU183+AT184-AS184,2)</f>
      </c>
      <c r="AV184" s="11">
        <f>SUMIF($C$4:$AU$4,"Payment",C184:AU184)</f>
      </c>
      <c r="AW184" s="11">
        <f>SUMIF($C$4:$AU$4,"Interest",C184:AU184)</f>
      </c>
      <c r="AX184" s="11">
        <f>ROUND(SUMIF($C$4:$AU$4,"Balance",C184:AU184),2)</f>
      </c>
      <c r="AY184">
        <f>MIN(E183+D184,C$3)</f>
      </c>
      <c r="AZ184">
        <f>MIN(H183+G184,F$3)</f>
      </c>
      <c r="BA184">
        <f>MIN(K183+J184,I$3)</f>
      </c>
      <c r="BB184">
        <f>MIN(N183+M184,L$3)</f>
      </c>
      <c r="BC184">
        <f>MIN(Q183+P184,O$3)</f>
      </c>
      <c r="BD184">
        <f>MIN(T183+S184,R$3)</f>
      </c>
      <c r="BE184">
        <f>MIN(W183+V184,U$3)</f>
      </c>
      <c r="BF184">
        <f>MIN(Z183+Y184,X$3)</f>
      </c>
      <c r="BG184">
        <f>MIN(AC183+AB184,AA$3)</f>
      </c>
      <c r="BH184">
        <f>MIN(AF183+AE184,AD$3)</f>
      </c>
      <c r="BI184">
        <f>MIN(AI183+AH184,AG$3)</f>
      </c>
      <c r="BJ184">
        <f>MIN(AL183+AK184,AJ$3)</f>
      </c>
      <c r="BK184">
        <f>MIN(AO183+AN184,AM$3)</f>
      </c>
      <c r="BL184">
        <f>MIN(AR183+AQ184,AP$3)</f>
      </c>
      <c r="BM184">
        <f>MIN(AU183+AT184,AS$3)</f>
      </c>
      <c r="BN184">
        <f>E183+D184-AY184</f>
      </c>
      <c r="BO184">
        <f>BN184+H183+G184-AZ184</f>
      </c>
      <c r="BP184">
        <f>BO184+K183+J184-BA184</f>
      </c>
      <c r="BQ184">
        <f>BP184+N183+M184-BB184</f>
      </c>
      <c r="BR184">
        <f>BQ184+Q183+P184-BC184</f>
      </c>
      <c r="BS184">
        <f>BR184+T183+S184-BD184</f>
      </c>
      <c r="BT184">
        <f>BS184+W183+V184-BE184</f>
      </c>
      <c r="BU184">
        <f>BT184+Z183+Y184-BF184</f>
      </c>
      <c r="BV184">
        <f>BU184+AC183+AB184-BG184</f>
      </c>
      <c r="BW184">
        <f>BV184+AF183+AE184-BH184</f>
      </c>
      <c r="BX184">
        <f>BW184+AI183+AH184-BI184</f>
      </c>
      <c r="BY184">
        <f>BX184+AL183+AK184-BJ184</f>
      </c>
      <c r="BZ184">
        <f>BY184+AO183+AN184-BK184</f>
      </c>
      <c r="CA184">
        <f>BZ184+AR183+AQ184-BL184</f>
      </c>
      <c r="CB184">
        <f>CA184+AU183+AT184-BM184</f>
      </c>
      <c r="CC184">
        <f>MAX(0,Plan!$B$6-SUM(AY184:BM184))</f>
      </c>
    </row>
    <row r="185" spans="1:81" x14ac:dyDescent="0.25">
      <c r="A185">
        <v>180</v>
      </c>
      <c r="B185" s="22">
        <f>EDATE(Plan!$B$5,A185-1)</f>
      </c>
      <c r="C185" s="14">
        <f>ROUND(AY185+MIN(E184+D185-AY185,$CC185),2)</f>
      </c>
      <c r="D185" s="14">
        <f>ROUND(ROUND(E184*100,0)*ROUND(D$3*100000,0)/1200000,0)/100</f>
      </c>
      <c r="E185" s="14">
        <f>ROUND(E184+D185-C185,2)</f>
      </c>
      <c r="F185" s="14">
        <f>ROUND(AZ185+MIN(H184+G185-AZ185,MAX(0,$CC185-BN185)),2)</f>
      </c>
      <c r="G185" s="14">
        <f>ROUND(ROUND(H184*100,0)*ROUND(G$3*100000,0)/1200000,0)/100</f>
      </c>
      <c r="H185" s="14">
        <f>ROUND(H184+G185-F185,2)</f>
      </c>
      <c r="I185" s="14">
        <f>ROUND(BA185+MIN(K184+J185-BA185,MAX(0,$CC185-BO185)),2)</f>
      </c>
      <c r="J185" s="14">
        <f>ROUND(ROUND(K184*100,0)*ROUND(J$3*100000,0)/1200000,0)/100</f>
      </c>
      <c r="K185" s="14">
        <f>ROUND(K184+J185-I185,2)</f>
      </c>
      <c r="L185" s="14">
        <f>ROUND(BB185+MIN(N184+M185-BB185,MAX(0,$CC185-BP185)),2)</f>
      </c>
      <c r="M185" s="14">
        <f>ROUND(ROUND(N184*100,0)*ROUND(M$3*100000,0)/1200000,0)/100</f>
      </c>
      <c r="N185" s="14">
        <f>ROUND(N184+M185-L185,2)</f>
      </c>
      <c r="O185" s="14">
        <f>ROUND(BC185+MIN(Q184+P185-BC185,MAX(0,$CC185-BQ185)),2)</f>
      </c>
      <c r="P185" s="14">
        <f>ROUND(ROUND(Q184*100,0)*ROUND(P$3*100000,0)/1200000,0)/100</f>
      </c>
      <c r="Q185" s="14">
        <f>ROUND(Q184+P185-O185,2)</f>
      </c>
      <c r="R185" s="14">
        <f>ROUND(BD185+MIN(T184+S185-BD185,MAX(0,$CC185-BR185)),2)</f>
      </c>
      <c r="S185" s="14">
        <f>ROUND(ROUND(T184*100,0)*ROUND(S$3*100000,0)/1200000,0)/100</f>
      </c>
      <c r="T185" s="14">
        <f>ROUND(T184+S185-R185,2)</f>
      </c>
      <c r="U185" s="14">
        <f>ROUND(BE185+MIN(W184+V185-BE185,MAX(0,$CC185-BS185)),2)</f>
      </c>
      <c r="V185" s="14">
        <f>ROUND(ROUND(W184*100,0)*ROUND(V$3*100000,0)/1200000,0)/100</f>
      </c>
      <c r="W185" s="14">
        <f>ROUND(W184+V185-U185,2)</f>
      </c>
      <c r="X185" s="14">
        <f>ROUND(BF185+MIN(Z184+Y185-BF185,MAX(0,$CC185-BT185)),2)</f>
      </c>
      <c r="Y185" s="14">
        <f>ROUND(ROUND(Z184*100,0)*ROUND(Y$3*100000,0)/1200000,0)/100</f>
      </c>
      <c r="Z185" s="14">
        <f>ROUND(Z184+Y185-X185,2)</f>
      </c>
      <c r="AA185" s="14">
        <f>ROUND(BG185+MIN(AC184+AB185-BG185,MAX(0,$CC185-BU185)),2)</f>
      </c>
      <c r="AB185" s="14">
        <f>ROUND(ROUND(AC184*100,0)*ROUND(AB$3*100000,0)/1200000,0)/100</f>
      </c>
      <c r="AC185" s="14">
        <f>ROUND(AC184+AB185-AA185,2)</f>
      </c>
      <c r="AD185" s="14">
        <f>ROUND(BH185+MIN(AF184+AE185-BH185,MAX(0,$CC185-BV185)),2)</f>
      </c>
      <c r="AE185" s="14">
        <f>ROUND(ROUND(AF184*100,0)*ROUND(AE$3*100000,0)/1200000,0)/100</f>
      </c>
      <c r="AF185" s="14">
        <f>ROUND(AF184+AE185-AD185,2)</f>
      </c>
      <c r="AG185" s="14">
        <f>ROUND(BI185+MIN(AI184+AH185-BI185,MAX(0,$CC185-BW185)),2)</f>
      </c>
      <c r="AH185" s="14">
        <f>ROUND(ROUND(AI184*100,0)*ROUND(AH$3*100000,0)/1200000,0)/100</f>
      </c>
      <c r="AI185" s="14">
        <f>ROUND(AI184+AH185-AG185,2)</f>
      </c>
      <c r="AJ185" s="14">
        <f>ROUND(BJ185+MIN(AL184+AK185-BJ185,MAX(0,$CC185-BX185)),2)</f>
      </c>
      <c r="AK185" s="14">
        <f>ROUND(ROUND(AL184*100,0)*ROUND(AK$3*100000,0)/1200000,0)/100</f>
      </c>
      <c r="AL185" s="14">
        <f>ROUND(AL184+AK185-AJ185,2)</f>
      </c>
      <c r="AM185" s="14">
        <f>ROUND(BK185+MIN(AO184+AN185-BK185,MAX(0,$CC185-BY185)),2)</f>
      </c>
      <c r="AN185" s="14">
        <f>ROUND(ROUND(AO184*100,0)*ROUND(AN$3*100000,0)/1200000,0)/100</f>
      </c>
      <c r="AO185" s="14">
        <f>ROUND(AO184+AN185-AM185,2)</f>
      </c>
      <c r="AP185" s="14">
        <f>ROUND(BL185+MIN(AR184+AQ185-BL185,MAX(0,$CC185-BZ185)),2)</f>
      </c>
      <c r="AQ185" s="14">
        <f>ROUND(ROUND(AR184*100,0)*ROUND(AQ$3*100000,0)/1200000,0)/100</f>
      </c>
      <c r="AR185" s="14">
        <f>ROUND(AR184+AQ185-AP185,2)</f>
      </c>
      <c r="AS185" s="14">
        <f>ROUND(BM185+MIN(AU184+AT185-BM185,MAX(0,$CC185-CA185)),2)</f>
      </c>
      <c r="AT185" s="14">
        <f>ROUND(ROUND(AU184*100,0)*ROUND(AT$3*100000,0)/1200000,0)/100</f>
      </c>
      <c r="AU185" s="14">
        <f>ROUND(AU184+AT185-AS185,2)</f>
      </c>
      <c r="AV185" s="11">
        <f>SUMIF($C$4:$AU$4,"Payment",C185:AU185)</f>
      </c>
      <c r="AW185" s="11">
        <f>SUMIF($C$4:$AU$4,"Interest",C185:AU185)</f>
      </c>
      <c r="AX185" s="11">
        <f>ROUND(SUMIF($C$4:$AU$4,"Balance",C185:AU185),2)</f>
      </c>
      <c r="AY185">
        <f>MIN(E184+D185,C$3)</f>
      </c>
      <c r="AZ185">
        <f>MIN(H184+G185,F$3)</f>
      </c>
      <c r="BA185">
        <f>MIN(K184+J185,I$3)</f>
      </c>
      <c r="BB185">
        <f>MIN(N184+M185,L$3)</f>
      </c>
      <c r="BC185">
        <f>MIN(Q184+P185,O$3)</f>
      </c>
      <c r="BD185">
        <f>MIN(T184+S185,R$3)</f>
      </c>
      <c r="BE185">
        <f>MIN(W184+V185,U$3)</f>
      </c>
      <c r="BF185">
        <f>MIN(Z184+Y185,X$3)</f>
      </c>
      <c r="BG185">
        <f>MIN(AC184+AB185,AA$3)</f>
      </c>
      <c r="BH185">
        <f>MIN(AF184+AE185,AD$3)</f>
      </c>
      <c r="BI185">
        <f>MIN(AI184+AH185,AG$3)</f>
      </c>
      <c r="BJ185">
        <f>MIN(AL184+AK185,AJ$3)</f>
      </c>
      <c r="BK185">
        <f>MIN(AO184+AN185,AM$3)</f>
      </c>
      <c r="BL185">
        <f>MIN(AR184+AQ185,AP$3)</f>
      </c>
      <c r="BM185">
        <f>MIN(AU184+AT185,AS$3)</f>
      </c>
      <c r="BN185">
        <f>E184+D185-AY185</f>
      </c>
      <c r="BO185">
        <f>BN185+H184+G185-AZ185</f>
      </c>
      <c r="BP185">
        <f>BO185+K184+J185-BA185</f>
      </c>
      <c r="BQ185">
        <f>BP185+N184+M185-BB185</f>
      </c>
      <c r="BR185">
        <f>BQ185+Q184+P185-BC185</f>
      </c>
      <c r="BS185">
        <f>BR185+T184+S185-BD185</f>
      </c>
      <c r="BT185">
        <f>BS185+W184+V185-BE185</f>
      </c>
      <c r="BU185">
        <f>BT185+Z184+Y185-BF185</f>
      </c>
      <c r="BV185">
        <f>BU185+AC184+AB185-BG185</f>
      </c>
      <c r="BW185">
        <f>BV185+AF184+AE185-BH185</f>
      </c>
      <c r="BX185">
        <f>BW185+AI184+AH185-BI185</f>
      </c>
      <c r="BY185">
        <f>BX185+AL184+AK185-BJ185</f>
      </c>
      <c r="BZ185">
        <f>BY185+AO184+AN185-BK185</f>
      </c>
      <c r="CA185">
        <f>BZ185+AR184+AQ185-BL185</f>
      </c>
      <c r="CB185">
        <f>CA185+AU184+AT185-BM185</f>
      </c>
      <c r="CC185">
        <f>MAX(0,Plan!$B$6-SUM(AY185:BM185))</f>
      </c>
    </row>
    <row r="186" spans="1:81" x14ac:dyDescent="0.25">
      <c r="A186">
        <v>181</v>
      </c>
      <c r="B186" s="22">
        <f>EDATE(Plan!$B$5,A186-1)</f>
      </c>
      <c r="C186" s="14">
        <f>ROUND(AY186+MIN(E185+D186-AY186,$CC186),2)</f>
      </c>
      <c r="D186" s="14">
        <f>ROUND(ROUND(E185*100,0)*ROUND(D$3*100000,0)/1200000,0)/100</f>
      </c>
      <c r="E186" s="14">
        <f>ROUND(E185+D186-C186,2)</f>
      </c>
      <c r="F186" s="14">
        <f>ROUND(AZ186+MIN(H185+G186-AZ186,MAX(0,$CC186-BN186)),2)</f>
      </c>
      <c r="G186" s="14">
        <f>ROUND(ROUND(H185*100,0)*ROUND(G$3*100000,0)/1200000,0)/100</f>
      </c>
      <c r="H186" s="14">
        <f>ROUND(H185+G186-F186,2)</f>
      </c>
      <c r="I186" s="14">
        <f>ROUND(BA186+MIN(K185+J186-BA186,MAX(0,$CC186-BO186)),2)</f>
      </c>
      <c r="J186" s="14">
        <f>ROUND(ROUND(K185*100,0)*ROUND(J$3*100000,0)/1200000,0)/100</f>
      </c>
      <c r="K186" s="14">
        <f>ROUND(K185+J186-I186,2)</f>
      </c>
      <c r="L186" s="14">
        <f>ROUND(BB186+MIN(N185+M186-BB186,MAX(0,$CC186-BP186)),2)</f>
      </c>
      <c r="M186" s="14">
        <f>ROUND(ROUND(N185*100,0)*ROUND(M$3*100000,0)/1200000,0)/100</f>
      </c>
      <c r="N186" s="14">
        <f>ROUND(N185+M186-L186,2)</f>
      </c>
      <c r="O186" s="14">
        <f>ROUND(BC186+MIN(Q185+P186-BC186,MAX(0,$CC186-BQ186)),2)</f>
      </c>
      <c r="P186" s="14">
        <f>ROUND(ROUND(Q185*100,0)*ROUND(P$3*100000,0)/1200000,0)/100</f>
      </c>
      <c r="Q186" s="14">
        <f>ROUND(Q185+P186-O186,2)</f>
      </c>
      <c r="R186" s="14">
        <f>ROUND(BD186+MIN(T185+S186-BD186,MAX(0,$CC186-BR186)),2)</f>
      </c>
      <c r="S186" s="14">
        <f>ROUND(ROUND(T185*100,0)*ROUND(S$3*100000,0)/1200000,0)/100</f>
      </c>
      <c r="T186" s="14">
        <f>ROUND(T185+S186-R186,2)</f>
      </c>
      <c r="U186" s="14">
        <f>ROUND(BE186+MIN(W185+V186-BE186,MAX(0,$CC186-BS186)),2)</f>
      </c>
      <c r="V186" s="14">
        <f>ROUND(ROUND(W185*100,0)*ROUND(V$3*100000,0)/1200000,0)/100</f>
      </c>
      <c r="W186" s="14">
        <f>ROUND(W185+V186-U186,2)</f>
      </c>
      <c r="X186" s="14">
        <f>ROUND(BF186+MIN(Z185+Y186-BF186,MAX(0,$CC186-BT186)),2)</f>
      </c>
      <c r="Y186" s="14">
        <f>ROUND(ROUND(Z185*100,0)*ROUND(Y$3*100000,0)/1200000,0)/100</f>
      </c>
      <c r="Z186" s="14">
        <f>ROUND(Z185+Y186-X186,2)</f>
      </c>
      <c r="AA186" s="14">
        <f>ROUND(BG186+MIN(AC185+AB186-BG186,MAX(0,$CC186-BU186)),2)</f>
      </c>
      <c r="AB186" s="14">
        <f>ROUND(ROUND(AC185*100,0)*ROUND(AB$3*100000,0)/1200000,0)/100</f>
      </c>
      <c r="AC186" s="14">
        <f>ROUND(AC185+AB186-AA186,2)</f>
      </c>
      <c r="AD186" s="14">
        <f>ROUND(BH186+MIN(AF185+AE186-BH186,MAX(0,$CC186-BV186)),2)</f>
      </c>
      <c r="AE186" s="14">
        <f>ROUND(ROUND(AF185*100,0)*ROUND(AE$3*100000,0)/1200000,0)/100</f>
      </c>
      <c r="AF186" s="14">
        <f>ROUND(AF185+AE186-AD186,2)</f>
      </c>
      <c r="AG186" s="14">
        <f>ROUND(BI186+MIN(AI185+AH186-BI186,MAX(0,$CC186-BW186)),2)</f>
      </c>
      <c r="AH186" s="14">
        <f>ROUND(ROUND(AI185*100,0)*ROUND(AH$3*100000,0)/1200000,0)/100</f>
      </c>
      <c r="AI186" s="14">
        <f>ROUND(AI185+AH186-AG186,2)</f>
      </c>
      <c r="AJ186" s="14">
        <f>ROUND(BJ186+MIN(AL185+AK186-BJ186,MAX(0,$CC186-BX186)),2)</f>
      </c>
      <c r="AK186" s="14">
        <f>ROUND(ROUND(AL185*100,0)*ROUND(AK$3*100000,0)/1200000,0)/100</f>
      </c>
      <c r="AL186" s="14">
        <f>ROUND(AL185+AK186-AJ186,2)</f>
      </c>
      <c r="AM186" s="14">
        <f>ROUND(BK186+MIN(AO185+AN186-BK186,MAX(0,$CC186-BY186)),2)</f>
      </c>
      <c r="AN186" s="14">
        <f>ROUND(ROUND(AO185*100,0)*ROUND(AN$3*100000,0)/1200000,0)/100</f>
      </c>
      <c r="AO186" s="14">
        <f>ROUND(AO185+AN186-AM186,2)</f>
      </c>
      <c r="AP186" s="14">
        <f>ROUND(BL186+MIN(AR185+AQ186-BL186,MAX(0,$CC186-BZ186)),2)</f>
      </c>
      <c r="AQ186" s="14">
        <f>ROUND(ROUND(AR185*100,0)*ROUND(AQ$3*100000,0)/1200000,0)/100</f>
      </c>
      <c r="AR186" s="14">
        <f>ROUND(AR185+AQ186-AP186,2)</f>
      </c>
      <c r="AS186" s="14">
        <f>ROUND(BM186+MIN(AU185+AT186-BM186,MAX(0,$CC186-CA186)),2)</f>
      </c>
      <c r="AT186" s="14">
        <f>ROUND(ROUND(AU185*100,0)*ROUND(AT$3*100000,0)/1200000,0)/100</f>
      </c>
      <c r="AU186" s="14">
        <f>ROUND(AU185+AT186-AS186,2)</f>
      </c>
      <c r="AV186" s="11">
        <f>SUMIF($C$4:$AU$4,"Payment",C186:AU186)</f>
      </c>
      <c r="AW186" s="11">
        <f>SUMIF($C$4:$AU$4,"Interest",C186:AU186)</f>
      </c>
      <c r="AX186" s="11">
        <f>ROUND(SUMIF($C$4:$AU$4,"Balance",C186:AU186),2)</f>
      </c>
      <c r="AY186">
        <f>MIN(E185+D186,C$3)</f>
      </c>
      <c r="AZ186">
        <f>MIN(H185+G186,F$3)</f>
      </c>
      <c r="BA186">
        <f>MIN(K185+J186,I$3)</f>
      </c>
      <c r="BB186">
        <f>MIN(N185+M186,L$3)</f>
      </c>
      <c r="BC186">
        <f>MIN(Q185+P186,O$3)</f>
      </c>
      <c r="BD186">
        <f>MIN(T185+S186,R$3)</f>
      </c>
      <c r="BE186">
        <f>MIN(W185+V186,U$3)</f>
      </c>
      <c r="BF186">
        <f>MIN(Z185+Y186,X$3)</f>
      </c>
      <c r="BG186">
        <f>MIN(AC185+AB186,AA$3)</f>
      </c>
      <c r="BH186">
        <f>MIN(AF185+AE186,AD$3)</f>
      </c>
      <c r="BI186">
        <f>MIN(AI185+AH186,AG$3)</f>
      </c>
      <c r="BJ186">
        <f>MIN(AL185+AK186,AJ$3)</f>
      </c>
      <c r="BK186">
        <f>MIN(AO185+AN186,AM$3)</f>
      </c>
      <c r="BL186">
        <f>MIN(AR185+AQ186,AP$3)</f>
      </c>
      <c r="BM186">
        <f>MIN(AU185+AT186,AS$3)</f>
      </c>
      <c r="BN186">
        <f>E185+D186-AY186</f>
      </c>
      <c r="BO186">
        <f>BN186+H185+G186-AZ186</f>
      </c>
      <c r="BP186">
        <f>BO186+K185+J186-BA186</f>
      </c>
      <c r="BQ186">
        <f>BP186+N185+M186-BB186</f>
      </c>
      <c r="BR186">
        <f>BQ186+Q185+P186-BC186</f>
      </c>
      <c r="BS186">
        <f>BR186+T185+S186-BD186</f>
      </c>
      <c r="BT186">
        <f>BS186+W185+V186-BE186</f>
      </c>
      <c r="BU186">
        <f>BT186+Z185+Y186-BF186</f>
      </c>
      <c r="BV186">
        <f>BU186+AC185+AB186-BG186</f>
      </c>
      <c r="BW186">
        <f>BV186+AF185+AE186-BH186</f>
      </c>
      <c r="BX186">
        <f>BW186+AI185+AH186-BI186</f>
      </c>
      <c r="BY186">
        <f>BX186+AL185+AK186-BJ186</f>
      </c>
      <c r="BZ186">
        <f>BY186+AO185+AN186-BK186</f>
      </c>
      <c r="CA186">
        <f>BZ186+AR185+AQ186-BL186</f>
      </c>
      <c r="CB186">
        <f>CA186+AU185+AT186-BM186</f>
      </c>
      <c r="CC186">
        <f>MAX(0,Plan!$B$6-SUM(AY186:BM186))</f>
      </c>
    </row>
    <row r="187" spans="1:81" x14ac:dyDescent="0.25">
      <c r="A187">
        <v>182</v>
      </c>
      <c r="B187" s="22">
        <f>EDATE(Plan!$B$5,A187-1)</f>
      </c>
      <c r="C187" s="14">
        <f>ROUND(AY187+MIN(E186+D187-AY187,$CC187),2)</f>
      </c>
      <c r="D187" s="14">
        <f>ROUND(ROUND(E186*100,0)*ROUND(D$3*100000,0)/1200000,0)/100</f>
      </c>
      <c r="E187" s="14">
        <f>ROUND(E186+D187-C187,2)</f>
      </c>
      <c r="F187" s="14">
        <f>ROUND(AZ187+MIN(H186+G187-AZ187,MAX(0,$CC187-BN187)),2)</f>
      </c>
      <c r="G187" s="14">
        <f>ROUND(ROUND(H186*100,0)*ROUND(G$3*100000,0)/1200000,0)/100</f>
      </c>
      <c r="H187" s="14">
        <f>ROUND(H186+G187-F187,2)</f>
      </c>
      <c r="I187" s="14">
        <f>ROUND(BA187+MIN(K186+J187-BA187,MAX(0,$CC187-BO187)),2)</f>
      </c>
      <c r="J187" s="14">
        <f>ROUND(ROUND(K186*100,0)*ROUND(J$3*100000,0)/1200000,0)/100</f>
      </c>
      <c r="K187" s="14">
        <f>ROUND(K186+J187-I187,2)</f>
      </c>
      <c r="L187" s="14">
        <f>ROUND(BB187+MIN(N186+M187-BB187,MAX(0,$CC187-BP187)),2)</f>
      </c>
      <c r="M187" s="14">
        <f>ROUND(ROUND(N186*100,0)*ROUND(M$3*100000,0)/1200000,0)/100</f>
      </c>
      <c r="N187" s="14">
        <f>ROUND(N186+M187-L187,2)</f>
      </c>
      <c r="O187" s="14">
        <f>ROUND(BC187+MIN(Q186+P187-BC187,MAX(0,$CC187-BQ187)),2)</f>
      </c>
      <c r="P187" s="14">
        <f>ROUND(ROUND(Q186*100,0)*ROUND(P$3*100000,0)/1200000,0)/100</f>
      </c>
      <c r="Q187" s="14">
        <f>ROUND(Q186+P187-O187,2)</f>
      </c>
      <c r="R187" s="14">
        <f>ROUND(BD187+MIN(T186+S187-BD187,MAX(0,$CC187-BR187)),2)</f>
      </c>
      <c r="S187" s="14">
        <f>ROUND(ROUND(T186*100,0)*ROUND(S$3*100000,0)/1200000,0)/100</f>
      </c>
      <c r="T187" s="14">
        <f>ROUND(T186+S187-R187,2)</f>
      </c>
      <c r="U187" s="14">
        <f>ROUND(BE187+MIN(W186+V187-BE187,MAX(0,$CC187-BS187)),2)</f>
      </c>
      <c r="V187" s="14">
        <f>ROUND(ROUND(W186*100,0)*ROUND(V$3*100000,0)/1200000,0)/100</f>
      </c>
      <c r="W187" s="14">
        <f>ROUND(W186+V187-U187,2)</f>
      </c>
      <c r="X187" s="14">
        <f>ROUND(BF187+MIN(Z186+Y187-BF187,MAX(0,$CC187-BT187)),2)</f>
      </c>
      <c r="Y187" s="14">
        <f>ROUND(ROUND(Z186*100,0)*ROUND(Y$3*100000,0)/1200000,0)/100</f>
      </c>
      <c r="Z187" s="14">
        <f>ROUND(Z186+Y187-X187,2)</f>
      </c>
      <c r="AA187" s="14">
        <f>ROUND(BG187+MIN(AC186+AB187-BG187,MAX(0,$CC187-BU187)),2)</f>
      </c>
      <c r="AB187" s="14">
        <f>ROUND(ROUND(AC186*100,0)*ROUND(AB$3*100000,0)/1200000,0)/100</f>
      </c>
      <c r="AC187" s="14">
        <f>ROUND(AC186+AB187-AA187,2)</f>
      </c>
      <c r="AD187" s="14">
        <f>ROUND(BH187+MIN(AF186+AE187-BH187,MAX(0,$CC187-BV187)),2)</f>
      </c>
      <c r="AE187" s="14">
        <f>ROUND(ROUND(AF186*100,0)*ROUND(AE$3*100000,0)/1200000,0)/100</f>
      </c>
      <c r="AF187" s="14">
        <f>ROUND(AF186+AE187-AD187,2)</f>
      </c>
      <c r="AG187" s="14">
        <f>ROUND(BI187+MIN(AI186+AH187-BI187,MAX(0,$CC187-BW187)),2)</f>
      </c>
      <c r="AH187" s="14">
        <f>ROUND(ROUND(AI186*100,0)*ROUND(AH$3*100000,0)/1200000,0)/100</f>
      </c>
      <c r="AI187" s="14">
        <f>ROUND(AI186+AH187-AG187,2)</f>
      </c>
      <c r="AJ187" s="14">
        <f>ROUND(BJ187+MIN(AL186+AK187-BJ187,MAX(0,$CC187-BX187)),2)</f>
      </c>
      <c r="AK187" s="14">
        <f>ROUND(ROUND(AL186*100,0)*ROUND(AK$3*100000,0)/1200000,0)/100</f>
      </c>
      <c r="AL187" s="14">
        <f>ROUND(AL186+AK187-AJ187,2)</f>
      </c>
      <c r="AM187" s="14">
        <f>ROUND(BK187+MIN(AO186+AN187-BK187,MAX(0,$CC187-BY187)),2)</f>
      </c>
      <c r="AN187" s="14">
        <f>ROUND(ROUND(AO186*100,0)*ROUND(AN$3*100000,0)/1200000,0)/100</f>
      </c>
      <c r="AO187" s="14">
        <f>ROUND(AO186+AN187-AM187,2)</f>
      </c>
      <c r="AP187" s="14">
        <f>ROUND(BL187+MIN(AR186+AQ187-BL187,MAX(0,$CC187-BZ187)),2)</f>
      </c>
      <c r="AQ187" s="14">
        <f>ROUND(ROUND(AR186*100,0)*ROUND(AQ$3*100000,0)/1200000,0)/100</f>
      </c>
      <c r="AR187" s="14">
        <f>ROUND(AR186+AQ187-AP187,2)</f>
      </c>
      <c r="AS187" s="14">
        <f>ROUND(BM187+MIN(AU186+AT187-BM187,MAX(0,$CC187-CA187)),2)</f>
      </c>
      <c r="AT187" s="14">
        <f>ROUND(ROUND(AU186*100,0)*ROUND(AT$3*100000,0)/1200000,0)/100</f>
      </c>
      <c r="AU187" s="14">
        <f>ROUND(AU186+AT187-AS187,2)</f>
      </c>
      <c r="AV187" s="11">
        <f>SUMIF($C$4:$AU$4,"Payment",C187:AU187)</f>
      </c>
      <c r="AW187" s="11">
        <f>SUMIF($C$4:$AU$4,"Interest",C187:AU187)</f>
      </c>
      <c r="AX187" s="11">
        <f>ROUND(SUMIF($C$4:$AU$4,"Balance",C187:AU187),2)</f>
      </c>
      <c r="AY187">
        <f>MIN(E186+D187,C$3)</f>
      </c>
      <c r="AZ187">
        <f>MIN(H186+G187,F$3)</f>
      </c>
      <c r="BA187">
        <f>MIN(K186+J187,I$3)</f>
      </c>
      <c r="BB187">
        <f>MIN(N186+M187,L$3)</f>
      </c>
      <c r="BC187">
        <f>MIN(Q186+P187,O$3)</f>
      </c>
      <c r="BD187">
        <f>MIN(T186+S187,R$3)</f>
      </c>
      <c r="BE187">
        <f>MIN(W186+V187,U$3)</f>
      </c>
      <c r="BF187">
        <f>MIN(Z186+Y187,X$3)</f>
      </c>
      <c r="BG187">
        <f>MIN(AC186+AB187,AA$3)</f>
      </c>
      <c r="BH187">
        <f>MIN(AF186+AE187,AD$3)</f>
      </c>
      <c r="BI187">
        <f>MIN(AI186+AH187,AG$3)</f>
      </c>
      <c r="BJ187">
        <f>MIN(AL186+AK187,AJ$3)</f>
      </c>
      <c r="BK187">
        <f>MIN(AO186+AN187,AM$3)</f>
      </c>
      <c r="BL187">
        <f>MIN(AR186+AQ187,AP$3)</f>
      </c>
      <c r="BM187">
        <f>MIN(AU186+AT187,AS$3)</f>
      </c>
      <c r="BN187">
        <f>E186+D187-AY187</f>
      </c>
      <c r="BO187">
        <f>BN187+H186+G187-AZ187</f>
      </c>
      <c r="BP187">
        <f>BO187+K186+J187-BA187</f>
      </c>
      <c r="BQ187">
        <f>BP187+N186+M187-BB187</f>
      </c>
      <c r="BR187">
        <f>BQ187+Q186+P187-BC187</f>
      </c>
      <c r="BS187">
        <f>BR187+T186+S187-BD187</f>
      </c>
      <c r="BT187">
        <f>BS187+W186+V187-BE187</f>
      </c>
      <c r="BU187">
        <f>BT187+Z186+Y187-BF187</f>
      </c>
      <c r="BV187">
        <f>BU187+AC186+AB187-BG187</f>
      </c>
      <c r="BW187">
        <f>BV187+AF186+AE187-BH187</f>
      </c>
      <c r="BX187">
        <f>BW187+AI186+AH187-BI187</f>
      </c>
      <c r="BY187">
        <f>BX187+AL186+AK187-BJ187</f>
      </c>
      <c r="BZ187">
        <f>BY187+AO186+AN187-BK187</f>
      </c>
      <c r="CA187">
        <f>BZ187+AR186+AQ187-BL187</f>
      </c>
      <c r="CB187">
        <f>CA187+AU186+AT187-BM187</f>
      </c>
      <c r="CC187">
        <f>MAX(0,Plan!$B$6-SUM(AY187:BM187))</f>
      </c>
    </row>
    <row r="188" spans="1:81" x14ac:dyDescent="0.25">
      <c r="A188">
        <v>183</v>
      </c>
      <c r="B188" s="22">
        <f>EDATE(Plan!$B$5,A188-1)</f>
      </c>
      <c r="C188" s="14">
        <f>ROUND(AY188+MIN(E187+D188-AY188,$CC188),2)</f>
      </c>
      <c r="D188" s="14">
        <f>ROUND(ROUND(E187*100,0)*ROUND(D$3*100000,0)/1200000,0)/100</f>
      </c>
      <c r="E188" s="14">
        <f>ROUND(E187+D188-C188,2)</f>
      </c>
      <c r="F188" s="14">
        <f>ROUND(AZ188+MIN(H187+G188-AZ188,MAX(0,$CC188-BN188)),2)</f>
      </c>
      <c r="G188" s="14">
        <f>ROUND(ROUND(H187*100,0)*ROUND(G$3*100000,0)/1200000,0)/100</f>
      </c>
      <c r="H188" s="14">
        <f>ROUND(H187+G188-F188,2)</f>
      </c>
      <c r="I188" s="14">
        <f>ROUND(BA188+MIN(K187+J188-BA188,MAX(0,$CC188-BO188)),2)</f>
      </c>
      <c r="J188" s="14">
        <f>ROUND(ROUND(K187*100,0)*ROUND(J$3*100000,0)/1200000,0)/100</f>
      </c>
      <c r="K188" s="14">
        <f>ROUND(K187+J188-I188,2)</f>
      </c>
      <c r="L188" s="14">
        <f>ROUND(BB188+MIN(N187+M188-BB188,MAX(0,$CC188-BP188)),2)</f>
      </c>
      <c r="M188" s="14">
        <f>ROUND(ROUND(N187*100,0)*ROUND(M$3*100000,0)/1200000,0)/100</f>
      </c>
      <c r="N188" s="14">
        <f>ROUND(N187+M188-L188,2)</f>
      </c>
      <c r="O188" s="14">
        <f>ROUND(BC188+MIN(Q187+P188-BC188,MAX(0,$CC188-BQ188)),2)</f>
      </c>
      <c r="P188" s="14">
        <f>ROUND(ROUND(Q187*100,0)*ROUND(P$3*100000,0)/1200000,0)/100</f>
      </c>
      <c r="Q188" s="14">
        <f>ROUND(Q187+P188-O188,2)</f>
      </c>
      <c r="R188" s="14">
        <f>ROUND(BD188+MIN(T187+S188-BD188,MAX(0,$CC188-BR188)),2)</f>
      </c>
      <c r="S188" s="14">
        <f>ROUND(ROUND(T187*100,0)*ROUND(S$3*100000,0)/1200000,0)/100</f>
      </c>
      <c r="T188" s="14">
        <f>ROUND(T187+S188-R188,2)</f>
      </c>
      <c r="U188" s="14">
        <f>ROUND(BE188+MIN(W187+V188-BE188,MAX(0,$CC188-BS188)),2)</f>
      </c>
      <c r="V188" s="14">
        <f>ROUND(ROUND(W187*100,0)*ROUND(V$3*100000,0)/1200000,0)/100</f>
      </c>
      <c r="W188" s="14">
        <f>ROUND(W187+V188-U188,2)</f>
      </c>
      <c r="X188" s="14">
        <f>ROUND(BF188+MIN(Z187+Y188-BF188,MAX(0,$CC188-BT188)),2)</f>
      </c>
      <c r="Y188" s="14">
        <f>ROUND(ROUND(Z187*100,0)*ROUND(Y$3*100000,0)/1200000,0)/100</f>
      </c>
      <c r="Z188" s="14">
        <f>ROUND(Z187+Y188-X188,2)</f>
      </c>
      <c r="AA188" s="14">
        <f>ROUND(BG188+MIN(AC187+AB188-BG188,MAX(0,$CC188-BU188)),2)</f>
      </c>
      <c r="AB188" s="14">
        <f>ROUND(ROUND(AC187*100,0)*ROUND(AB$3*100000,0)/1200000,0)/100</f>
      </c>
      <c r="AC188" s="14">
        <f>ROUND(AC187+AB188-AA188,2)</f>
      </c>
      <c r="AD188" s="14">
        <f>ROUND(BH188+MIN(AF187+AE188-BH188,MAX(0,$CC188-BV188)),2)</f>
      </c>
      <c r="AE188" s="14">
        <f>ROUND(ROUND(AF187*100,0)*ROUND(AE$3*100000,0)/1200000,0)/100</f>
      </c>
      <c r="AF188" s="14">
        <f>ROUND(AF187+AE188-AD188,2)</f>
      </c>
      <c r="AG188" s="14">
        <f>ROUND(BI188+MIN(AI187+AH188-BI188,MAX(0,$CC188-BW188)),2)</f>
      </c>
      <c r="AH188" s="14">
        <f>ROUND(ROUND(AI187*100,0)*ROUND(AH$3*100000,0)/1200000,0)/100</f>
      </c>
      <c r="AI188" s="14">
        <f>ROUND(AI187+AH188-AG188,2)</f>
      </c>
      <c r="AJ188" s="14">
        <f>ROUND(BJ188+MIN(AL187+AK188-BJ188,MAX(0,$CC188-BX188)),2)</f>
      </c>
      <c r="AK188" s="14">
        <f>ROUND(ROUND(AL187*100,0)*ROUND(AK$3*100000,0)/1200000,0)/100</f>
      </c>
      <c r="AL188" s="14">
        <f>ROUND(AL187+AK188-AJ188,2)</f>
      </c>
      <c r="AM188" s="14">
        <f>ROUND(BK188+MIN(AO187+AN188-BK188,MAX(0,$CC188-BY188)),2)</f>
      </c>
      <c r="AN188" s="14">
        <f>ROUND(ROUND(AO187*100,0)*ROUND(AN$3*100000,0)/1200000,0)/100</f>
      </c>
      <c r="AO188" s="14">
        <f>ROUND(AO187+AN188-AM188,2)</f>
      </c>
      <c r="AP188" s="14">
        <f>ROUND(BL188+MIN(AR187+AQ188-BL188,MAX(0,$CC188-BZ188)),2)</f>
      </c>
      <c r="AQ188" s="14">
        <f>ROUND(ROUND(AR187*100,0)*ROUND(AQ$3*100000,0)/1200000,0)/100</f>
      </c>
      <c r="AR188" s="14">
        <f>ROUND(AR187+AQ188-AP188,2)</f>
      </c>
      <c r="AS188" s="14">
        <f>ROUND(BM188+MIN(AU187+AT188-BM188,MAX(0,$CC188-CA188)),2)</f>
      </c>
      <c r="AT188" s="14">
        <f>ROUND(ROUND(AU187*100,0)*ROUND(AT$3*100000,0)/1200000,0)/100</f>
      </c>
      <c r="AU188" s="14">
        <f>ROUND(AU187+AT188-AS188,2)</f>
      </c>
      <c r="AV188" s="11">
        <f>SUMIF($C$4:$AU$4,"Payment",C188:AU188)</f>
      </c>
      <c r="AW188" s="11">
        <f>SUMIF($C$4:$AU$4,"Interest",C188:AU188)</f>
      </c>
      <c r="AX188" s="11">
        <f>ROUND(SUMIF($C$4:$AU$4,"Balance",C188:AU188),2)</f>
      </c>
      <c r="AY188">
        <f>MIN(E187+D188,C$3)</f>
      </c>
      <c r="AZ188">
        <f>MIN(H187+G188,F$3)</f>
      </c>
      <c r="BA188">
        <f>MIN(K187+J188,I$3)</f>
      </c>
      <c r="BB188">
        <f>MIN(N187+M188,L$3)</f>
      </c>
      <c r="BC188">
        <f>MIN(Q187+P188,O$3)</f>
      </c>
      <c r="BD188">
        <f>MIN(T187+S188,R$3)</f>
      </c>
      <c r="BE188">
        <f>MIN(W187+V188,U$3)</f>
      </c>
      <c r="BF188">
        <f>MIN(Z187+Y188,X$3)</f>
      </c>
      <c r="BG188">
        <f>MIN(AC187+AB188,AA$3)</f>
      </c>
      <c r="BH188">
        <f>MIN(AF187+AE188,AD$3)</f>
      </c>
      <c r="BI188">
        <f>MIN(AI187+AH188,AG$3)</f>
      </c>
      <c r="BJ188">
        <f>MIN(AL187+AK188,AJ$3)</f>
      </c>
      <c r="BK188">
        <f>MIN(AO187+AN188,AM$3)</f>
      </c>
      <c r="BL188">
        <f>MIN(AR187+AQ188,AP$3)</f>
      </c>
      <c r="BM188">
        <f>MIN(AU187+AT188,AS$3)</f>
      </c>
      <c r="BN188">
        <f>E187+D188-AY188</f>
      </c>
      <c r="BO188">
        <f>BN188+H187+G188-AZ188</f>
      </c>
      <c r="BP188">
        <f>BO188+K187+J188-BA188</f>
      </c>
      <c r="BQ188">
        <f>BP188+N187+M188-BB188</f>
      </c>
      <c r="BR188">
        <f>BQ188+Q187+P188-BC188</f>
      </c>
      <c r="BS188">
        <f>BR188+T187+S188-BD188</f>
      </c>
      <c r="BT188">
        <f>BS188+W187+V188-BE188</f>
      </c>
      <c r="BU188">
        <f>BT188+Z187+Y188-BF188</f>
      </c>
      <c r="BV188">
        <f>BU188+AC187+AB188-BG188</f>
      </c>
      <c r="BW188">
        <f>BV188+AF187+AE188-BH188</f>
      </c>
      <c r="BX188">
        <f>BW188+AI187+AH188-BI188</f>
      </c>
      <c r="BY188">
        <f>BX188+AL187+AK188-BJ188</f>
      </c>
      <c r="BZ188">
        <f>BY188+AO187+AN188-BK188</f>
      </c>
      <c r="CA188">
        <f>BZ188+AR187+AQ188-BL188</f>
      </c>
      <c r="CB188">
        <f>CA188+AU187+AT188-BM188</f>
      </c>
      <c r="CC188">
        <f>MAX(0,Plan!$B$6-SUM(AY188:BM188))</f>
      </c>
    </row>
    <row r="189" spans="1:81" x14ac:dyDescent="0.25">
      <c r="A189">
        <v>184</v>
      </c>
      <c r="B189" s="22">
        <f>EDATE(Plan!$B$5,A189-1)</f>
      </c>
      <c r="C189" s="14">
        <f>ROUND(AY189+MIN(E188+D189-AY189,$CC189),2)</f>
      </c>
      <c r="D189" s="14">
        <f>ROUND(ROUND(E188*100,0)*ROUND(D$3*100000,0)/1200000,0)/100</f>
      </c>
      <c r="E189" s="14">
        <f>ROUND(E188+D189-C189,2)</f>
      </c>
      <c r="F189" s="14">
        <f>ROUND(AZ189+MIN(H188+G189-AZ189,MAX(0,$CC189-BN189)),2)</f>
      </c>
      <c r="G189" s="14">
        <f>ROUND(ROUND(H188*100,0)*ROUND(G$3*100000,0)/1200000,0)/100</f>
      </c>
      <c r="H189" s="14">
        <f>ROUND(H188+G189-F189,2)</f>
      </c>
      <c r="I189" s="14">
        <f>ROUND(BA189+MIN(K188+J189-BA189,MAX(0,$CC189-BO189)),2)</f>
      </c>
      <c r="J189" s="14">
        <f>ROUND(ROUND(K188*100,0)*ROUND(J$3*100000,0)/1200000,0)/100</f>
      </c>
      <c r="K189" s="14">
        <f>ROUND(K188+J189-I189,2)</f>
      </c>
      <c r="L189" s="14">
        <f>ROUND(BB189+MIN(N188+M189-BB189,MAX(0,$CC189-BP189)),2)</f>
      </c>
      <c r="M189" s="14">
        <f>ROUND(ROUND(N188*100,0)*ROUND(M$3*100000,0)/1200000,0)/100</f>
      </c>
      <c r="N189" s="14">
        <f>ROUND(N188+M189-L189,2)</f>
      </c>
      <c r="O189" s="14">
        <f>ROUND(BC189+MIN(Q188+P189-BC189,MAX(0,$CC189-BQ189)),2)</f>
      </c>
      <c r="P189" s="14">
        <f>ROUND(ROUND(Q188*100,0)*ROUND(P$3*100000,0)/1200000,0)/100</f>
      </c>
      <c r="Q189" s="14">
        <f>ROUND(Q188+P189-O189,2)</f>
      </c>
      <c r="R189" s="14">
        <f>ROUND(BD189+MIN(T188+S189-BD189,MAX(0,$CC189-BR189)),2)</f>
      </c>
      <c r="S189" s="14">
        <f>ROUND(ROUND(T188*100,0)*ROUND(S$3*100000,0)/1200000,0)/100</f>
      </c>
      <c r="T189" s="14">
        <f>ROUND(T188+S189-R189,2)</f>
      </c>
      <c r="U189" s="14">
        <f>ROUND(BE189+MIN(W188+V189-BE189,MAX(0,$CC189-BS189)),2)</f>
      </c>
      <c r="V189" s="14">
        <f>ROUND(ROUND(W188*100,0)*ROUND(V$3*100000,0)/1200000,0)/100</f>
      </c>
      <c r="W189" s="14">
        <f>ROUND(W188+V189-U189,2)</f>
      </c>
      <c r="X189" s="14">
        <f>ROUND(BF189+MIN(Z188+Y189-BF189,MAX(0,$CC189-BT189)),2)</f>
      </c>
      <c r="Y189" s="14">
        <f>ROUND(ROUND(Z188*100,0)*ROUND(Y$3*100000,0)/1200000,0)/100</f>
      </c>
      <c r="Z189" s="14">
        <f>ROUND(Z188+Y189-X189,2)</f>
      </c>
      <c r="AA189" s="14">
        <f>ROUND(BG189+MIN(AC188+AB189-BG189,MAX(0,$CC189-BU189)),2)</f>
      </c>
      <c r="AB189" s="14">
        <f>ROUND(ROUND(AC188*100,0)*ROUND(AB$3*100000,0)/1200000,0)/100</f>
      </c>
      <c r="AC189" s="14">
        <f>ROUND(AC188+AB189-AA189,2)</f>
      </c>
      <c r="AD189" s="14">
        <f>ROUND(BH189+MIN(AF188+AE189-BH189,MAX(0,$CC189-BV189)),2)</f>
      </c>
      <c r="AE189" s="14">
        <f>ROUND(ROUND(AF188*100,0)*ROUND(AE$3*100000,0)/1200000,0)/100</f>
      </c>
      <c r="AF189" s="14">
        <f>ROUND(AF188+AE189-AD189,2)</f>
      </c>
      <c r="AG189" s="14">
        <f>ROUND(BI189+MIN(AI188+AH189-BI189,MAX(0,$CC189-BW189)),2)</f>
      </c>
      <c r="AH189" s="14">
        <f>ROUND(ROUND(AI188*100,0)*ROUND(AH$3*100000,0)/1200000,0)/100</f>
      </c>
      <c r="AI189" s="14">
        <f>ROUND(AI188+AH189-AG189,2)</f>
      </c>
      <c r="AJ189" s="14">
        <f>ROUND(BJ189+MIN(AL188+AK189-BJ189,MAX(0,$CC189-BX189)),2)</f>
      </c>
      <c r="AK189" s="14">
        <f>ROUND(ROUND(AL188*100,0)*ROUND(AK$3*100000,0)/1200000,0)/100</f>
      </c>
      <c r="AL189" s="14">
        <f>ROUND(AL188+AK189-AJ189,2)</f>
      </c>
      <c r="AM189" s="14">
        <f>ROUND(BK189+MIN(AO188+AN189-BK189,MAX(0,$CC189-BY189)),2)</f>
      </c>
      <c r="AN189" s="14">
        <f>ROUND(ROUND(AO188*100,0)*ROUND(AN$3*100000,0)/1200000,0)/100</f>
      </c>
      <c r="AO189" s="14">
        <f>ROUND(AO188+AN189-AM189,2)</f>
      </c>
      <c r="AP189" s="14">
        <f>ROUND(BL189+MIN(AR188+AQ189-BL189,MAX(0,$CC189-BZ189)),2)</f>
      </c>
      <c r="AQ189" s="14">
        <f>ROUND(ROUND(AR188*100,0)*ROUND(AQ$3*100000,0)/1200000,0)/100</f>
      </c>
      <c r="AR189" s="14">
        <f>ROUND(AR188+AQ189-AP189,2)</f>
      </c>
      <c r="AS189" s="14">
        <f>ROUND(BM189+MIN(AU188+AT189-BM189,MAX(0,$CC189-CA189)),2)</f>
      </c>
      <c r="AT189" s="14">
        <f>ROUND(ROUND(AU188*100,0)*ROUND(AT$3*100000,0)/1200000,0)/100</f>
      </c>
      <c r="AU189" s="14">
        <f>ROUND(AU188+AT189-AS189,2)</f>
      </c>
      <c r="AV189" s="11">
        <f>SUMIF($C$4:$AU$4,"Payment",C189:AU189)</f>
      </c>
      <c r="AW189" s="11">
        <f>SUMIF($C$4:$AU$4,"Interest",C189:AU189)</f>
      </c>
      <c r="AX189" s="11">
        <f>ROUND(SUMIF($C$4:$AU$4,"Balance",C189:AU189),2)</f>
      </c>
      <c r="AY189">
        <f>MIN(E188+D189,C$3)</f>
      </c>
      <c r="AZ189">
        <f>MIN(H188+G189,F$3)</f>
      </c>
      <c r="BA189">
        <f>MIN(K188+J189,I$3)</f>
      </c>
      <c r="BB189">
        <f>MIN(N188+M189,L$3)</f>
      </c>
      <c r="BC189">
        <f>MIN(Q188+P189,O$3)</f>
      </c>
      <c r="BD189">
        <f>MIN(T188+S189,R$3)</f>
      </c>
      <c r="BE189">
        <f>MIN(W188+V189,U$3)</f>
      </c>
      <c r="BF189">
        <f>MIN(Z188+Y189,X$3)</f>
      </c>
      <c r="BG189">
        <f>MIN(AC188+AB189,AA$3)</f>
      </c>
      <c r="BH189">
        <f>MIN(AF188+AE189,AD$3)</f>
      </c>
      <c r="BI189">
        <f>MIN(AI188+AH189,AG$3)</f>
      </c>
      <c r="BJ189">
        <f>MIN(AL188+AK189,AJ$3)</f>
      </c>
      <c r="BK189">
        <f>MIN(AO188+AN189,AM$3)</f>
      </c>
      <c r="BL189">
        <f>MIN(AR188+AQ189,AP$3)</f>
      </c>
      <c r="BM189">
        <f>MIN(AU188+AT189,AS$3)</f>
      </c>
      <c r="BN189">
        <f>E188+D189-AY189</f>
      </c>
      <c r="BO189">
        <f>BN189+H188+G189-AZ189</f>
      </c>
      <c r="BP189">
        <f>BO189+K188+J189-BA189</f>
      </c>
      <c r="BQ189">
        <f>BP189+N188+M189-BB189</f>
      </c>
      <c r="BR189">
        <f>BQ189+Q188+P189-BC189</f>
      </c>
      <c r="BS189">
        <f>BR189+T188+S189-BD189</f>
      </c>
      <c r="BT189">
        <f>BS189+W188+V189-BE189</f>
      </c>
      <c r="BU189">
        <f>BT189+Z188+Y189-BF189</f>
      </c>
      <c r="BV189">
        <f>BU189+AC188+AB189-BG189</f>
      </c>
      <c r="BW189">
        <f>BV189+AF188+AE189-BH189</f>
      </c>
      <c r="BX189">
        <f>BW189+AI188+AH189-BI189</f>
      </c>
      <c r="BY189">
        <f>BX189+AL188+AK189-BJ189</f>
      </c>
      <c r="BZ189">
        <f>BY189+AO188+AN189-BK189</f>
      </c>
      <c r="CA189">
        <f>BZ189+AR188+AQ189-BL189</f>
      </c>
      <c r="CB189">
        <f>CA189+AU188+AT189-BM189</f>
      </c>
      <c r="CC189">
        <f>MAX(0,Plan!$B$6-SUM(AY189:BM189))</f>
      </c>
    </row>
    <row r="190" spans="1:81" x14ac:dyDescent="0.25">
      <c r="A190">
        <v>185</v>
      </c>
      <c r="B190" s="22">
        <f>EDATE(Plan!$B$5,A190-1)</f>
      </c>
      <c r="C190" s="14">
        <f>ROUND(AY190+MIN(E189+D190-AY190,$CC190),2)</f>
      </c>
      <c r="D190" s="14">
        <f>ROUND(ROUND(E189*100,0)*ROUND(D$3*100000,0)/1200000,0)/100</f>
      </c>
      <c r="E190" s="14">
        <f>ROUND(E189+D190-C190,2)</f>
      </c>
      <c r="F190" s="14">
        <f>ROUND(AZ190+MIN(H189+G190-AZ190,MAX(0,$CC190-BN190)),2)</f>
      </c>
      <c r="G190" s="14">
        <f>ROUND(ROUND(H189*100,0)*ROUND(G$3*100000,0)/1200000,0)/100</f>
      </c>
      <c r="H190" s="14">
        <f>ROUND(H189+G190-F190,2)</f>
      </c>
      <c r="I190" s="14">
        <f>ROUND(BA190+MIN(K189+J190-BA190,MAX(0,$CC190-BO190)),2)</f>
      </c>
      <c r="J190" s="14">
        <f>ROUND(ROUND(K189*100,0)*ROUND(J$3*100000,0)/1200000,0)/100</f>
      </c>
      <c r="K190" s="14">
        <f>ROUND(K189+J190-I190,2)</f>
      </c>
      <c r="L190" s="14">
        <f>ROUND(BB190+MIN(N189+M190-BB190,MAX(0,$CC190-BP190)),2)</f>
      </c>
      <c r="M190" s="14">
        <f>ROUND(ROUND(N189*100,0)*ROUND(M$3*100000,0)/1200000,0)/100</f>
      </c>
      <c r="N190" s="14">
        <f>ROUND(N189+M190-L190,2)</f>
      </c>
      <c r="O190" s="14">
        <f>ROUND(BC190+MIN(Q189+P190-BC190,MAX(0,$CC190-BQ190)),2)</f>
      </c>
      <c r="P190" s="14">
        <f>ROUND(ROUND(Q189*100,0)*ROUND(P$3*100000,0)/1200000,0)/100</f>
      </c>
      <c r="Q190" s="14">
        <f>ROUND(Q189+P190-O190,2)</f>
      </c>
      <c r="R190" s="14">
        <f>ROUND(BD190+MIN(T189+S190-BD190,MAX(0,$CC190-BR190)),2)</f>
      </c>
      <c r="S190" s="14">
        <f>ROUND(ROUND(T189*100,0)*ROUND(S$3*100000,0)/1200000,0)/100</f>
      </c>
      <c r="T190" s="14">
        <f>ROUND(T189+S190-R190,2)</f>
      </c>
      <c r="U190" s="14">
        <f>ROUND(BE190+MIN(W189+V190-BE190,MAX(0,$CC190-BS190)),2)</f>
      </c>
      <c r="V190" s="14">
        <f>ROUND(ROUND(W189*100,0)*ROUND(V$3*100000,0)/1200000,0)/100</f>
      </c>
      <c r="W190" s="14">
        <f>ROUND(W189+V190-U190,2)</f>
      </c>
      <c r="X190" s="14">
        <f>ROUND(BF190+MIN(Z189+Y190-BF190,MAX(0,$CC190-BT190)),2)</f>
      </c>
      <c r="Y190" s="14">
        <f>ROUND(ROUND(Z189*100,0)*ROUND(Y$3*100000,0)/1200000,0)/100</f>
      </c>
      <c r="Z190" s="14">
        <f>ROUND(Z189+Y190-X190,2)</f>
      </c>
      <c r="AA190" s="14">
        <f>ROUND(BG190+MIN(AC189+AB190-BG190,MAX(0,$CC190-BU190)),2)</f>
      </c>
      <c r="AB190" s="14">
        <f>ROUND(ROUND(AC189*100,0)*ROUND(AB$3*100000,0)/1200000,0)/100</f>
      </c>
      <c r="AC190" s="14">
        <f>ROUND(AC189+AB190-AA190,2)</f>
      </c>
      <c r="AD190" s="14">
        <f>ROUND(BH190+MIN(AF189+AE190-BH190,MAX(0,$CC190-BV190)),2)</f>
      </c>
      <c r="AE190" s="14">
        <f>ROUND(ROUND(AF189*100,0)*ROUND(AE$3*100000,0)/1200000,0)/100</f>
      </c>
      <c r="AF190" s="14">
        <f>ROUND(AF189+AE190-AD190,2)</f>
      </c>
      <c r="AG190" s="14">
        <f>ROUND(BI190+MIN(AI189+AH190-BI190,MAX(0,$CC190-BW190)),2)</f>
      </c>
      <c r="AH190" s="14">
        <f>ROUND(ROUND(AI189*100,0)*ROUND(AH$3*100000,0)/1200000,0)/100</f>
      </c>
      <c r="AI190" s="14">
        <f>ROUND(AI189+AH190-AG190,2)</f>
      </c>
      <c r="AJ190" s="14">
        <f>ROUND(BJ190+MIN(AL189+AK190-BJ190,MAX(0,$CC190-BX190)),2)</f>
      </c>
      <c r="AK190" s="14">
        <f>ROUND(ROUND(AL189*100,0)*ROUND(AK$3*100000,0)/1200000,0)/100</f>
      </c>
      <c r="AL190" s="14">
        <f>ROUND(AL189+AK190-AJ190,2)</f>
      </c>
      <c r="AM190" s="14">
        <f>ROUND(BK190+MIN(AO189+AN190-BK190,MAX(0,$CC190-BY190)),2)</f>
      </c>
      <c r="AN190" s="14">
        <f>ROUND(ROUND(AO189*100,0)*ROUND(AN$3*100000,0)/1200000,0)/100</f>
      </c>
      <c r="AO190" s="14">
        <f>ROUND(AO189+AN190-AM190,2)</f>
      </c>
      <c r="AP190" s="14">
        <f>ROUND(BL190+MIN(AR189+AQ190-BL190,MAX(0,$CC190-BZ190)),2)</f>
      </c>
      <c r="AQ190" s="14">
        <f>ROUND(ROUND(AR189*100,0)*ROUND(AQ$3*100000,0)/1200000,0)/100</f>
      </c>
      <c r="AR190" s="14">
        <f>ROUND(AR189+AQ190-AP190,2)</f>
      </c>
      <c r="AS190" s="14">
        <f>ROUND(BM190+MIN(AU189+AT190-BM190,MAX(0,$CC190-CA190)),2)</f>
      </c>
      <c r="AT190" s="14">
        <f>ROUND(ROUND(AU189*100,0)*ROUND(AT$3*100000,0)/1200000,0)/100</f>
      </c>
      <c r="AU190" s="14">
        <f>ROUND(AU189+AT190-AS190,2)</f>
      </c>
      <c r="AV190" s="11">
        <f>SUMIF($C$4:$AU$4,"Payment",C190:AU190)</f>
      </c>
      <c r="AW190" s="11">
        <f>SUMIF($C$4:$AU$4,"Interest",C190:AU190)</f>
      </c>
      <c r="AX190" s="11">
        <f>ROUND(SUMIF($C$4:$AU$4,"Balance",C190:AU190),2)</f>
      </c>
      <c r="AY190">
        <f>MIN(E189+D190,C$3)</f>
      </c>
      <c r="AZ190">
        <f>MIN(H189+G190,F$3)</f>
      </c>
      <c r="BA190">
        <f>MIN(K189+J190,I$3)</f>
      </c>
      <c r="BB190">
        <f>MIN(N189+M190,L$3)</f>
      </c>
      <c r="BC190">
        <f>MIN(Q189+P190,O$3)</f>
      </c>
      <c r="BD190">
        <f>MIN(T189+S190,R$3)</f>
      </c>
      <c r="BE190">
        <f>MIN(W189+V190,U$3)</f>
      </c>
      <c r="BF190">
        <f>MIN(Z189+Y190,X$3)</f>
      </c>
      <c r="BG190">
        <f>MIN(AC189+AB190,AA$3)</f>
      </c>
      <c r="BH190">
        <f>MIN(AF189+AE190,AD$3)</f>
      </c>
      <c r="BI190">
        <f>MIN(AI189+AH190,AG$3)</f>
      </c>
      <c r="BJ190">
        <f>MIN(AL189+AK190,AJ$3)</f>
      </c>
      <c r="BK190">
        <f>MIN(AO189+AN190,AM$3)</f>
      </c>
      <c r="BL190">
        <f>MIN(AR189+AQ190,AP$3)</f>
      </c>
      <c r="BM190">
        <f>MIN(AU189+AT190,AS$3)</f>
      </c>
      <c r="BN190">
        <f>E189+D190-AY190</f>
      </c>
      <c r="BO190">
        <f>BN190+H189+G190-AZ190</f>
      </c>
      <c r="BP190">
        <f>BO190+K189+J190-BA190</f>
      </c>
      <c r="BQ190">
        <f>BP190+N189+M190-BB190</f>
      </c>
      <c r="BR190">
        <f>BQ190+Q189+P190-BC190</f>
      </c>
      <c r="BS190">
        <f>BR190+T189+S190-BD190</f>
      </c>
      <c r="BT190">
        <f>BS190+W189+V190-BE190</f>
      </c>
      <c r="BU190">
        <f>BT190+Z189+Y190-BF190</f>
      </c>
      <c r="BV190">
        <f>BU190+AC189+AB190-BG190</f>
      </c>
      <c r="BW190">
        <f>BV190+AF189+AE190-BH190</f>
      </c>
      <c r="BX190">
        <f>BW190+AI189+AH190-BI190</f>
      </c>
      <c r="BY190">
        <f>BX190+AL189+AK190-BJ190</f>
      </c>
      <c r="BZ190">
        <f>BY190+AO189+AN190-BK190</f>
      </c>
      <c r="CA190">
        <f>BZ190+AR189+AQ190-BL190</f>
      </c>
      <c r="CB190">
        <f>CA190+AU189+AT190-BM190</f>
      </c>
      <c r="CC190">
        <f>MAX(0,Plan!$B$6-SUM(AY190:BM190))</f>
      </c>
    </row>
    <row r="191" spans="1:81" x14ac:dyDescent="0.25">
      <c r="A191">
        <v>186</v>
      </c>
      <c r="B191" s="22">
        <f>EDATE(Plan!$B$5,A191-1)</f>
      </c>
      <c r="C191" s="14">
        <f>ROUND(AY191+MIN(E190+D191-AY191,$CC191),2)</f>
      </c>
      <c r="D191" s="14">
        <f>ROUND(ROUND(E190*100,0)*ROUND(D$3*100000,0)/1200000,0)/100</f>
      </c>
      <c r="E191" s="14">
        <f>ROUND(E190+D191-C191,2)</f>
      </c>
      <c r="F191" s="14">
        <f>ROUND(AZ191+MIN(H190+G191-AZ191,MAX(0,$CC191-BN191)),2)</f>
      </c>
      <c r="G191" s="14">
        <f>ROUND(ROUND(H190*100,0)*ROUND(G$3*100000,0)/1200000,0)/100</f>
      </c>
      <c r="H191" s="14">
        <f>ROUND(H190+G191-F191,2)</f>
      </c>
      <c r="I191" s="14">
        <f>ROUND(BA191+MIN(K190+J191-BA191,MAX(0,$CC191-BO191)),2)</f>
      </c>
      <c r="J191" s="14">
        <f>ROUND(ROUND(K190*100,0)*ROUND(J$3*100000,0)/1200000,0)/100</f>
      </c>
      <c r="K191" s="14">
        <f>ROUND(K190+J191-I191,2)</f>
      </c>
      <c r="L191" s="14">
        <f>ROUND(BB191+MIN(N190+M191-BB191,MAX(0,$CC191-BP191)),2)</f>
      </c>
      <c r="M191" s="14">
        <f>ROUND(ROUND(N190*100,0)*ROUND(M$3*100000,0)/1200000,0)/100</f>
      </c>
      <c r="N191" s="14">
        <f>ROUND(N190+M191-L191,2)</f>
      </c>
      <c r="O191" s="14">
        <f>ROUND(BC191+MIN(Q190+P191-BC191,MAX(0,$CC191-BQ191)),2)</f>
      </c>
      <c r="P191" s="14">
        <f>ROUND(ROUND(Q190*100,0)*ROUND(P$3*100000,0)/1200000,0)/100</f>
      </c>
      <c r="Q191" s="14">
        <f>ROUND(Q190+P191-O191,2)</f>
      </c>
      <c r="R191" s="14">
        <f>ROUND(BD191+MIN(T190+S191-BD191,MAX(0,$CC191-BR191)),2)</f>
      </c>
      <c r="S191" s="14">
        <f>ROUND(ROUND(T190*100,0)*ROUND(S$3*100000,0)/1200000,0)/100</f>
      </c>
      <c r="T191" s="14">
        <f>ROUND(T190+S191-R191,2)</f>
      </c>
      <c r="U191" s="14">
        <f>ROUND(BE191+MIN(W190+V191-BE191,MAX(0,$CC191-BS191)),2)</f>
      </c>
      <c r="V191" s="14">
        <f>ROUND(ROUND(W190*100,0)*ROUND(V$3*100000,0)/1200000,0)/100</f>
      </c>
      <c r="W191" s="14">
        <f>ROUND(W190+V191-U191,2)</f>
      </c>
      <c r="X191" s="14">
        <f>ROUND(BF191+MIN(Z190+Y191-BF191,MAX(0,$CC191-BT191)),2)</f>
      </c>
      <c r="Y191" s="14">
        <f>ROUND(ROUND(Z190*100,0)*ROUND(Y$3*100000,0)/1200000,0)/100</f>
      </c>
      <c r="Z191" s="14">
        <f>ROUND(Z190+Y191-X191,2)</f>
      </c>
      <c r="AA191" s="14">
        <f>ROUND(BG191+MIN(AC190+AB191-BG191,MAX(0,$CC191-BU191)),2)</f>
      </c>
      <c r="AB191" s="14">
        <f>ROUND(ROUND(AC190*100,0)*ROUND(AB$3*100000,0)/1200000,0)/100</f>
      </c>
      <c r="AC191" s="14">
        <f>ROUND(AC190+AB191-AA191,2)</f>
      </c>
      <c r="AD191" s="14">
        <f>ROUND(BH191+MIN(AF190+AE191-BH191,MAX(0,$CC191-BV191)),2)</f>
      </c>
      <c r="AE191" s="14">
        <f>ROUND(ROUND(AF190*100,0)*ROUND(AE$3*100000,0)/1200000,0)/100</f>
      </c>
      <c r="AF191" s="14">
        <f>ROUND(AF190+AE191-AD191,2)</f>
      </c>
      <c r="AG191" s="14">
        <f>ROUND(BI191+MIN(AI190+AH191-BI191,MAX(0,$CC191-BW191)),2)</f>
      </c>
      <c r="AH191" s="14">
        <f>ROUND(ROUND(AI190*100,0)*ROUND(AH$3*100000,0)/1200000,0)/100</f>
      </c>
      <c r="AI191" s="14">
        <f>ROUND(AI190+AH191-AG191,2)</f>
      </c>
      <c r="AJ191" s="14">
        <f>ROUND(BJ191+MIN(AL190+AK191-BJ191,MAX(0,$CC191-BX191)),2)</f>
      </c>
      <c r="AK191" s="14">
        <f>ROUND(ROUND(AL190*100,0)*ROUND(AK$3*100000,0)/1200000,0)/100</f>
      </c>
      <c r="AL191" s="14">
        <f>ROUND(AL190+AK191-AJ191,2)</f>
      </c>
      <c r="AM191" s="14">
        <f>ROUND(BK191+MIN(AO190+AN191-BK191,MAX(0,$CC191-BY191)),2)</f>
      </c>
      <c r="AN191" s="14">
        <f>ROUND(ROUND(AO190*100,0)*ROUND(AN$3*100000,0)/1200000,0)/100</f>
      </c>
      <c r="AO191" s="14">
        <f>ROUND(AO190+AN191-AM191,2)</f>
      </c>
      <c r="AP191" s="14">
        <f>ROUND(BL191+MIN(AR190+AQ191-BL191,MAX(0,$CC191-BZ191)),2)</f>
      </c>
      <c r="AQ191" s="14">
        <f>ROUND(ROUND(AR190*100,0)*ROUND(AQ$3*100000,0)/1200000,0)/100</f>
      </c>
      <c r="AR191" s="14">
        <f>ROUND(AR190+AQ191-AP191,2)</f>
      </c>
      <c r="AS191" s="14">
        <f>ROUND(BM191+MIN(AU190+AT191-BM191,MAX(0,$CC191-CA191)),2)</f>
      </c>
      <c r="AT191" s="14">
        <f>ROUND(ROUND(AU190*100,0)*ROUND(AT$3*100000,0)/1200000,0)/100</f>
      </c>
      <c r="AU191" s="14">
        <f>ROUND(AU190+AT191-AS191,2)</f>
      </c>
      <c r="AV191" s="11">
        <f>SUMIF($C$4:$AU$4,"Payment",C191:AU191)</f>
      </c>
      <c r="AW191" s="11">
        <f>SUMIF($C$4:$AU$4,"Interest",C191:AU191)</f>
      </c>
      <c r="AX191" s="11">
        <f>ROUND(SUMIF($C$4:$AU$4,"Balance",C191:AU191),2)</f>
      </c>
      <c r="AY191">
        <f>MIN(E190+D191,C$3)</f>
      </c>
      <c r="AZ191">
        <f>MIN(H190+G191,F$3)</f>
      </c>
      <c r="BA191">
        <f>MIN(K190+J191,I$3)</f>
      </c>
      <c r="BB191">
        <f>MIN(N190+M191,L$3)</f>
      </c>
      <c r="BC191">
        <f>MIN(Q190+P191,O$3)</f>
      </c>
      <c r="BD191">
        <f>MIN(T190+S191,R$3)</f>
      </c>
      <c r="BE191">
        <f>MIN(W190+V191,U$3)</f>
      </c>
      <c r="BF191">
        <f>MIN(Z190+Y191,X$3)</f>
      </c>
      <c r="BG191">
        <f>MIN(AC190+AB191,AA$3)</f>
      </c>
      <c r="BH191">
        <f>MIN(AF190+AE191,AD$3)</f>
      </c>
      <c r="BI191">
        <f>MIN(AI190+AH191,AG$3)</f>
      </c>
      <c r="BJ191">
        <f>MIN(AL190+AK191,AJ$3)</f>
      </c>
      <c r="BK191">
        <f>MIN(AO190+AN191,AM$3)</f>
      </c>
      <c r="BL191">
        <f>MIN(AR190+AQ191,AP$3)</f>
      </c>
      <c r="BM191">
        <f>MIN(AU190+AT191,AS$3)</f>
      </c>
      <c r="BN191">
        <f>E190+D191-AY191</f>
      </c>
      <c r="BO191">
        <f>BN191+H190+G191-AZ191</f>
      </c>
      <c r="BP191">
        <f>BO191+K190+J191-BA191</f>
      </c>
      <c r="BQ191">
        <f>BP191+N190+M191-BB191</f>
      </c>
      <c r="BR191">
        <f>BQ191+Q190+P191-BC191</f>
      </c>
      <c r="BS191">
        <f>BR191+T190+S191-BD191</f>
      </c>
      <c r="BT191">
        <f>BS191+W190+V191-BE191</f>
      </c>
      <c r="BU191">
        <f>BT191+Z190+Y191-BF191</f>
      </c>
      <c r="BV191">
        <f>BU191+AC190+AB191-BG191</f>
      </c>
      <c r="BW191">
        <f>BV191+AF190+AE191-BH191</f>
      </c>
      <c r="BX191">
        <f>BW191+AI190+AH191-BI191</f>
      </c>
      <c r="BY191">
        <f>BX191+AL190+AK191-BJ191</f>
      </c>
      <c r="BZ191">
        <f>BY191+AO190+AN191-BK191</f>
      </c>
      <c r="CA191">
        <f>BZ191+AR190+AQ191-BL191</f>
      </c>
      <c r="CB191">
        <f>CA191+AU190+AT191-BM191</f>
      </c>
      <c r="CC191">
        <f>MAX(0,Plan!$B$6-SUM(AY191:BM191))</f>
      </c>
    </row>
    <row r="192" spans="1:81" x14ac:dyDescent="0.25">
      <c r="A192">
        <v>187</v>
      </c>
      <c r="B192" s="22">
        <f>EDATE(Plan!$B$5,A192-1)</f>
      </c>
      <c r="C192" s="14">
        <f>ROUND(AY192+MIN(E191+D192-AY192,$CC192),2)</f>
      </c>
      <c r="D192" s="14">
        <f>ROUND(ROUND(E191*100,0)*ROUND(D$3*100000,0)/1200000,0)/100</f>
      </c>
      <c r="E192" s="14">
        <f>ROUND(E191+D192-C192,2)</f>
      </c>
      <c r="F192" s="14">
        <f>ROUND(AZ192+MIN(H191+G192-AZ192,MAX(0,$CC192-BN192)),2)</f>
      </c>
      <c r="G192" s="14">
        <f>ROUND(ROUND(H191*100,0)*ROUND(G$3*100000,0)/1200000,0)/100</f>
      </c>
      <c r="H192" s="14">
        <f>ROUND(H191+G192-F192,2)</f>
      </c>
      <c r="I192" s="14">
        <f>ROUND(BA192+MIN(K191+J192-BA192,MAX(0,$CC192-BO192)),2)</f>
      </c>
      <c r="J192" s="14">
        <f>ROUND(ROUND(K191*100,0)*ROUND(J$3*100000,0)/1200000,0)/100</f>
      </c>
      <c r="K192" s="14">
        <f>ROUND(K191+J192-I192,2)</f>
      </c>
      <c r="L192" s="14">
        <f>ROUND(BB192+MIN(N191+M192-BB192,MAX(0,$CC192-BP192)),2)</f>
      </c>
      <c r="M192" s="14">
        <f>ROUND(ROUND(N191*100,0)*ROUND(M$3*100000,0)/1200000,0)/100</f>
      </c>
      <c r="N192" s="14">
        <f>ROUND(N191+M192-L192,2)</f>
      </c>
      <c r="O192" s="14">
        <f>ROUND(BC192+MIN(Q191+P192-BC192,MAX(0,$CC192-BQ192)),2)</f>
      </c>
      <c r="P192" s="14">
        <f>ROUND(ROUND(Q191*100,0)*ROUND(P$3*100000,0)/1200000,0)/100</f>
      </c>
      <c r="Q192" s="14">
        <f>ROUND(Q191+P192-O192,2)</f>
      </c>
      <c r="R192" s="14">
        <f>ROUND(BD192+MIN(T191+S192-BD192,MAX(0,$CC192-BR192)),2)</f>
      </c>
      <c r="S192" s="14">
        <f>ROUND(ROUND(T191*100,0)*ROUND(S$3*100000,0)/1200000,0)/100</f>
      </c>
      <c r="T192" s="14">
        <f>ROUND(T191+S192-R192,2)</f>
      </c>
      <c r="U192" s="14">
        <f>ROUND(BE192+MIN(W191+V192-BE192,MAX(0,$CC192-BS192)),2)</f>
      </c>
      <c r="V192" s="14">
        <f>ROUND(ROUND(W191*100,0)*ROUND(V$3*100000,0)/1200000,0)/100</f>
      </c>
      <c r="W192" s="14">
        <f>ROUND(W191+V192-U192,2)</f>
      </c>
      <c r="X192" s="14">
        <f>ROUND(BF192+MIN(Z191+Y192-BF192,MAX(0,$CC192-BT192)),2)</f>
      </c>
      <c r="Y192" s="14">
        <f>ROUND(ROUND(Z191*100,0)*ROUND(Y$3*100000,0)/1200000,0)/100</f>
      </c>
      <c r="Z192" s="14">
        <f>ROUND(Z191+Y192-X192,2)</f>
      </c>
      <c r="AA192" s="14">
        <f>ROUND(BG192+MIN(AC191+AB192-BG192,MAX(0,$CC192-BU192)),2)</f>
      </c>
      <c r="AB192" s="14">
        <f>ROUND(ROUND(AC191*100,0)*ROUND(AB$3*100000,0)/1200000,0)/100</f>
      </c>
      <c r="AC192" s="14">
        <f>ROUND(AC191+AB192-AA192,2)</f>
      </c>
      <c r="AD192" s="14">
        <f>ROUND(BH192+MIN(AF191+AE192-BH192,MAX(0,$CC192-BV192)),2)</f>
      </c>
      <c r="AE192" s="14">
        <f>ROUND(ROUND(AF191*100,0)*ROUND(AE$3*100000,0)/1200000,0)/100</f>
      </c>
      <c r="AF192" s="14">
        <f>ROUND(AF191+AE192-AD192,2)</f>
      </c>
      <c r="AG192" s="14">
        <f>ROUND(BI192+MIN(AI191+AH192-BI192,MAX(0,$CC192-BW192)),2)</f>
      </c>
      <c r="AH192" s="14">
        <f>ROUND(ROUND(AI191*100,0)*ROUND(AH$3*100000,0)/1200000,0)/100</f>
      </c>
      <c r="AI192" s="14">
        <f>ROUND(AI191+AH192-AG192,2)</f>
      </c>
      <c r="AJ192" s="14">
        <f>ROUND(BJ192+MIN(AL191+AK192-BJ192,MAX(0,$CC192-BX192)),2)</f>
      </c>
      <c r="AK192" s="14">
        <f>ROUND(ROUND(AL191*100,0)*ROUND(AK$3*100000,0)/1200000,0)/100</f>
      </c>
      <c r="AL192" s="14">
        <f>ROUND(AL191+AK192-AJ192,2)</f>
      </c>
      <c r="AM192" s="14">
        <f>ROUND(BK192+MIN(AO191+AN192-BK192,MAX(0,$CC192-BY192)),2)</f>
      </c>
      <c r="AN192" s="14">
        <f>ROUND(ROUND(AO191*100,0)*ROUND(AN$3*100000,0)/1200000,0)/100</f>
      </c>
      <c r="AO192" s="14">
        <f>ROUND(AO191+AN192-AM192,2)</f>
      </c>
      <c r="AP192" s="14">
        <f>ROUND(BL192+MIN(AR191+AQ192-BL192,MAX(0,$CC192-BZ192)),2)</f>
      </c>
      <c r="AQ192" s="14">
        <f>ROUND(ROUND(AR191*100,0)*ROUND(AQ$3*100000,0)/1200000,0)/100</f>
      </c>
      <c r="AR192" s="14">
        <f>ROUND(AR191+AQ192-AP192,2)</f>
      </c>
      <c r="AS192" s="14">
        <f>ROUND(BM192+MIN(AU191+AT192-BM192,MAX(0,$CC192-CA192)),2)</f>
      </c>
      <c r="AT192" s="14">
        <f>ROUND(ROUND(AU191*100,0)*ROUND(AT$3*100000,0)/1200000,0)/100</f>
      </c>
      <c r="AU192" s="14">
        <f>ROUND(AU191+AT192-AS192,2)</f>
      </c>
      <c r="AV192" s="11">
        <f>SUMIF($C$4:$AU$4,"Payment",C192:AU192)</f>
      </c>
      <c r="AW192" s="11">
        <f>SUMIF($C$4:$AU$4,"Interest",C192:AU192)</f>
      </c>
      <c r="AX192" s="11">
        <f>ROUND(SUMIF($C$4:$AU$4,"Balance",C192:AU192),2)</f>
      </c>
      <c r="AY192">
        <f>MIN(E191+D192,C$3)</f>
      </c>
      <c r="AZ192">
        <f>MIN(H191+G192,F$3)</f>
      </c>
      <c r="BA192">
        <f>MIN(K191+J192,I$3)</f>
      </c>
      <c r="BB192">
        <f>MIN(N191+M192,L$3)</f>
      </c>
      <c r="BC192">
        <f>MIN(Q191+P192,O$3)</f>
      </c>
      <c r="BD192">
        <f>MIN(T191+S192,R$3)</f>
      </c>
      <c r="BE192">
        <f>MIN(W191+V192,U$3)</f>
      </c>
      <c r="BF192">
        <f>MIN(Z191+Y192,X$3)</f>
      </c>
      <c r="BG192">
        <f>MIN(AC191+AB192,AA$3)</f>
      </c>
      <c r="BH192">
        <f>MIN(AF191+AE192,AD$3)</f>
      </c>
      <c r="BI192">
        <f>MIN(AI191+AH192,AG$3)</f>
      </c>
      <c r="BJ192">
        <f>MIN(AL191+AK192,AJ$3)</f>
      </c>
      <c r="BK192">
        <f>MIN(AO191+AN192,AM$3)</f>
      </c>
      <c r="BL192">
        <f>MIN(AR191+AQ192,AP$3)</f>
      </c>
      <c r="BM192">
        <f>MIN(AU191+AT192,AS$3)</f>
      </c>
      <c r="BN192">
        <f>E191+D192-AY192</f>
      </c>
      <c r="BO192">
        <f>BN192+H191+G192-AZ192</f>
      </c>
      <c r="BP192">
        <f>BO192+K191+J192-BA192</f>
      </c>
      <c r="BQ192">
        <f>BP192+N191+M192-BB192</f>
      </c>
      <c r="BR192">
        <f>BQ192+Q191+P192-BC192</f>
      </c>
      <c r="BS192">
        <f>BR192+T191+S192-BD192</f>
      </c>
      <c r="BT192">
        <f>BS192+W191+V192-BE192</f>
      </c>
      <c r="BU192">
        <f>BT192+Z191+Y192-BF192</f>
      </c>
      <c r="BV192">
        <f>BU192+AC191+AB192-BG192</f>
      </c>
      <c r="BW192">
        <f>BV192+AF191+AE192-BH192</f>
      </c>
      <c r="BX192">
        <f>BW192+AI191+AH192-BI192</f>
      </c>
      <c r="BY192">
        <f>BX192+AL191+AK192-BJ192</f>
      </c>
      <c r="BZ192">
        <f>BY192+AO191+AN192-BK192</f>
      </c>
      <c r="CA192">
        <f>BZ192+AR191+AQ192-BL192</f>
      </c>
      <c r="CB192">
        <f>CA192+AU191+AT192-BM192</f>
      </c>
      <c r="CC192">
        <f>MAX(0,Plan!$B$6-SUM(AY192:BM192))</f>
      </c>
    </row>
    <row r="193" spans="1:81" x14ac:dyDescent="0.25">
      <c r="A193">
        <v>188</v>
      </c>
      <c r="B193" s="22">
        <f>EDATE(Plan!$B$5,A193-1)</f>
      </c>
      <c r="C193" s="14">
        <f>ROUND(AY193+MIN(E192+D193-AY193,$CC193),2)</f>
      </c>
      <c r="D193" s="14">
        <f>ROUND(ROUND(E192*100,0)*ROUND(D$3*100000,0)/1200000,0)/100</f>
      </c>
      <c r="E193" s="14">
        <f>ROUND(E192+D193-C193,2)</f>
      </c>
      <c r="F193" s="14">
        <f>ROUND(AZ193+MIN(H192+G193-AZ193,MAX(0,$CC193-BN193)),2)</f>
      </c>
      <c r="G193" s="14">
        <f>ROUND(ROUND(H192*100,0)*ROUND(G$3*100000,0)/1200000,0)/100</f>
      </c>
      <c r="H193" s="14">
        <f>ROUND(H192+G193-F193,2)</f>
      </c>
      <c r="I193" s="14">
        <f>ROUND(BA193+MIN(K192+J193-BA193,MAX(0,$CC193-BO193)),2)</f>
      </c>
      <c r="J193" s="14">
        <f>ROUND(ROUND(K192*100,0)*ROUND(J$3*100000,0)/1200000,0)/100</f>
      </c>
      <c r="K193" s="14">
        <f>ROUND(K192+J193-I193,2)</f>
      </c>
      <c r="L193" s="14">
        <f>ROUND(BB193+MIN(N192+M193-BB193,MAX(0,$CC193-BP193)),2)</f>
      </c>
      <c r="M193" s="14">
        <f>ROUND(ROUND(N192*100,0)*ROUND(M$3*100000,0)/1200000,0)/100</f>
      </c>
      <c r="N193" s="14">
        <f>ROUND(N192+M193-L193,2)</f>
      </c>
      <c r="O193" s="14">
        <f>ROUND(BC193+MIN(Q192+P193-BC193,MAX(0,$CC193-BQ193)),2)</f>
      </c>
      <c r="P193" s="14">
        <f>ROUND(ROUND(Q192*100,0)*ROUND(P$3*100000,0)/1200000,0)/100</f>
      </c>
      <c r="Q193" s="14">
        <f>ROUND(Q192+P193-O193,2)</f>
      </c>
      <c r="R193" s="14">
        <f>ROUND(BD193+MIN(T192+S193-BD193,MAX(0,$CC193-BR193)),2)</f>
      </c>
      <c r="S193" s="14">
        <f>ROUND(ROUND(T192*100,0)*ROUND(S$3*100000,0)/1200000,0)/100</f>
      </c>
      <c r="T193" s="14">
        <f>ROUND(T192+S193-R193,2)</f>
      </c>
      <c r="U193" s="14">
        <f>ROUND(BE193+MIN(W192+V193-BE193,MAX(0,$CC193-BS193)),2)</f>
      </c>
      <c r="V193" s="14">
        <f>ROUND(ROUND(W192*100,0)*ROUND(V$3*100000,0)/1200000,0)/100</f>
      </c>
      <c r="W193" s="14">
        <f>ROUND(W192+V193-U193,2)</f>
      </c>
      <c r="X193" s="14">
        <f>ROUND(BF193+MIN(Z192+Y193-BF193,MAX(0,$CC193-BT193)),2)</f>
      </c>
      <c r="Y193" s="14">
        <f>ROUND(ROUND(Z192*100,0)*ROUND(Y$3*100000,0)/1200000,0)/100</f>
      </c>
      <c r="Z193" s="14">
        <f>ROUND(Z192+Y193-X193,2)</f>
      </c>
      <c r="AA193" s="14">
        <f>ROUND(BG193+MIN(AC192+AB193-BG193,MAX(0,$CC193-BU193)),2)</f>
      </c>
      <c r="AB193" s="14">
        <f>ROUND(ROUND(AC192*100,0)*ROUND(AB$3*100000,0)/1200000,0)/100</f>
      </c>
      <c r="AC193" s="14">
        <f>ROUND(AC192+AB193-AA193,2)</f>
      </c>
      <c r="AD193" s="14">
        <f>ROUND(BH193+MIN(AF192+AE193-BH193,MAX(0,$CC193-BV193)),2)</f>
      </c>
      <c r="AE193" s="14">
        <f>ROUND(ROUND(AF192*100,0)*ROUND(AE$3*100000,0)/1200000,0)/100</f>
      </c>
      <c r="AF193" s="14">
        <f>ROUND(AF192+AE193-AD193,2)</f>
      </c>
      <c r="AG193" s="14">
        <f>ROUND(BI193+MIN(AI192+AH193-BI193,MAX(0,$CC193-BW193)),2)</f>
      </c>
      <c r="AH193" s="14">
        <f>ROUND(ROUND(AI192*100,0)*ROUND(AH$3*100000,0)/1200000,0)/100</f>
      </c>
      <c r="AI193" s="14">
        <f>ROUND(AI192+AH193-AG193,2)</f>
      </c>
      <c r="AJ193" s="14">
        <f>ROUND(BJ193+MIN(AL192+AK193-BJ193,MAX(0,$CC193-BX193)),2)</f>
      </c>
      <c r="AK193" s="14">
        <f>ROUND(ROUND(AL192*100,0)*ROUND(AK$3*100000,0)/1200000,0)/100</f>
      </c>
      <c r="AL193" s="14">
        <f>ROUND(AL192+AK193-AJ193,2)</f>
      </c>
      <c r="AM193" s="14">
        <f>ROUND(BK193+MIN(AO192+AN193-BK193,MAX(0,$CC193-BY193)),2)</f>
      </c>
      <c r="AN193" s="14">
        <f>ROUND(ROUND(AO192*100,0)*ROUND(AN$3*100000,0)/1200000,0)/100</f>
      </c>
      <c r="AO193" s="14">
        <f>ROUND(AO192+AN193-AM193,2)</f>
      </c>
      <c r="AP193" s="14">
        <f>ROUND(BL193+MIN(AR192+AQ193-BL193,MAX(0,$CC193-BZ193)),2)</f>
      </c>
      <c r="AQ193" s="14">
        <f>ROUND(ROUND(AR192*100,0)*ROUND(AQ$3*100000,0)/1200000,0)/100</f>
      </c>
      <c r="AR193" s="14">
        <f>ROUND(AR192+AQ193-AP193,2)</f>
      </c>
      <c r="AS193" s="14">
        <f>ROUND(BM193+MIN(AU192+AT193-BM193,MAX(0,$CC193-CA193)),2)</f>
      </c>
      <c r="AT193" s="14">
        <f>ROUND(ROUND(AU192*100,0)*ROUND(AT$3*100000,0)/1200000,0)/100</f>
      </c>
      <c r="AU193" s="14">
        <f>ROUND(AU192+AT193-AS193,2)</f>
      </c>
      <c r="AV193" s="11">
        <f>SUMIF($C$4:$AU$4,"Payment",C193:AU193)</f>
      </c>
      <c r="AW193" s="11">
        <f>SUMIF($C$4:$AU$4,"Interest",C193:AU193)</f>
      </c>
      <c r="AX193" s="11">
        <f>ROUND(SUMIF($C$4:$AU$4,"Balance",C193:AU193),2)</f>
      </c>
      <c r="AY193">
        <f>MIN(E192+D193,C$3)</f>
      </c>
      <c r="AZ193">
        <f>MIN(H192+G193,F$3)</f>
      </c>
      <c r="BA193">
        <f>MIN(K192+J193,I$3)</f>
      </c>
      <c r="BB193">
        <f>MIN(N192+M193,L$3)</f>
      </c>
      <c r="BC193">
        <f>MIN(Q192+P193,O$3)</f>
      </c>
      <c r="BD193">
        <f>MIN(T192+S193,R$3)</f>
      </c>
      <c r="BE193">
        <f>MIN(W192+V193,U$3)</f>
      </c>
      <c r="BF193">
        <f>MIN(Z192+Y193,X$3)</f>
      </c>
      <c r="BG193">
        <f>MIN(AC192+AB193,AA$3)</f>
      </c>
      <c r="BH193">
        <f>MIN(AF192+AE193,AD$3)</f>
      </c>
      <c r="BI193">
        <f>MIN(AI192+AH193,AG$3)</f>
      </c>
      <c r="BJ193">
        <f>MIN(AL192+AK193,AJ$3)</f>
      </c>
      <c r="BK193">
        <f>MIN(AO192+AN193,AM$3)</f>
      </c>
      <c r="BL193">
        <f>MIN(AR192+AQ193,AP$3)</f>
      </c>
      <c r="BM193">
        <f>MIN(AU192+AT193,AS$3)</f>
      </c>
      <c r="BN193">
        <f>E192+D193-AY193</f>
      </c>
      <c r="BO193">
        <f>BN193+H192+G193-AZ193</f>
      </c>
      <c r="BP193">
        <f>BO193+K192+J193-BA193</f>
      </c>
      <c r="BQ193">
        <f>BP193+N192+M193-BB193</f>
      </c>
      <c r="BR193">
        <f>BQ193+Q192+P193-BC193</f>
      </c>
      <c r="BS193">
        <f>BR193+T192+S193-BD193</f>
      </c>
      <c r="BT193">
        <f>BS193+W192+V193-BE193</f>
      </c>
      <c r="BU193">
        <f>BT193+Z192+Y193-BF193</f>
      </c>
      <c r="BV193">
        <f>BU193+AC192+AB193-BG193</f>
      </c>
      <c r="BW193">
        <f>BV193+AF192+AE193-BH193</f>
      </c>
      <c r="BX193">
        <f>BW193+AI192+AH193-BI193</f>
      </c>
      <c r="BY193">
        <f>BX193+AL192+AK193-BJ193</f>
      </c>
      <c r="BZ193">
        <f>BY193+AO192+AN193-BK193</f>
      </c>
      <c r="CA193">
        <f>BZ193+AR192+AQ193-BL193</f>
      </c>
      <c r="CB193">
        <f>CA193+AU192+AT193-BM193</f>
      </c>
      <c r="CC193">
        <f>MAX(0,Plan!$B$6-SUM(AY193:BM193))</f>
      </c>
    </row>
    <row r="194" spans="1:81" x14ac:dyDescent="0.25">
      <c r="A194">
        <v>189</v>
      </c>
      <c r="B194" s="22">
        <f>EDATE(Plan!$B$5,A194-1)</f>
      </c>
      <c r="C194" s="14">
        <f>ROUND(AY194+MIN(E193+D194-AY194,$CC194),2)</f>
      </c>
      <c r="D194" s="14">
        <f>ROUND(ROUND(E193*100,0)*ROUND(D$3*100000,0)/1200000,0)/100</f>
      </c>
      <c r="E194" s="14">
        <f>ROUND(E193+D194-C194,2)</f>
      </c>
      <c r="F194" s="14">
        <f>ROUND(AZ194+MIN(H193+G194-AZ194,MAX(0,$CC194-BN194)),2)</f>
      </c>
      <c r="G194" s="14">
        <f>ROUND(ROUND(H193*100,0)*ROUND(G$3*100000,0)/1200000,0)/100</f>
      </c>
      <c r="H194" s="14">
        <f>ROUND(H193+G194-F194,2)</f>
      </c>
      <c r="I194" s="14">
        <f>ROUND(BA194+MIN(K193+J194-BA194,MAX(0,$CC194-BO194)),2)</f>
      </c>
      <c r="J194" s="14">
        <f>ROUND(ROUND(K193*100,0)*ROUND(J$3*100000,0)/1200000,0)/100</f>
      </c>
      <c r="K194" s="14">
        <f>ROUND(K193+J194-I194,2)</f>
      </c>
      <c r="L194" s="14">
        <f>ROUND(BB194+MIN(N193+M194-BB194,MAX(0,$CC194-BP194)),2)</f>
      </c>
      <c r="M194" s="14">
        <f>ROUND(ROUND(N193*100,0)*ROUND(M$3*100000,0)/1200000,0)/100</f>
      </c>
      <c r="N194" s="14">
        <f>ROUND(N193+M194-L194,2)</f>
      </c>
      <c r="O194" s="14">
        <f>ROUND(BC194+MIN(Q193+P194-BC194,MAX(0,$CC194-BQ194)),2)</f>
      </c>
      <c r="P194" s="14">
        <f>ROUND(ROUND(Q193*100,0)*ROUND(P$3*100000,0)/1200000,0)/100</f>
      </c>
      <c r="Q194" s="14">
        <f>ROUND(Q193+P194-O194,2)</f>
      </c>
      <c r="R194" s="14">
        <f>ROUND(BD194+MIN(T193+S194-BD194,MAX(0,$CC194-BR194)),2)</f>
      </c>
      <c r="S194" s="14">
        <f>ROUND(ROUND(T193*100,0)*ROUND(S$3*100000,0)/1200000,0)/100</f>
      </c>
      <c r="T194" s="14">
        <f>ROUND(T193+S194-R194,2)</f>
      </c>
      <c r="U194" s="14">
        <f>ROUND(BE194+MIN(W193+V194-BE194,MAX(0,$CC194-BS194)),2)</f>
      </c>
      <c r="V194" s="14">
        <f>ROUND(ROUND(W193*100,0)*ROUND(V$3*100000,0)/1200000,0)/100</f>
      </c>
      <c r="W194" s="14">
        <f>ROUND(W193+V194-U194,2)</f>
      </c>
      <c r="X194" s="14">
        <f>ROUND(BF194+MIN(Z193+Y194-BF194,MAX(0,$CC194-BT194)),2)</f>
      </c>
      <c r="Y194" s="14">
        <f>ROUND(ROUND(Z193*100,0)*ROUND(Y$3*100000,0)/1200000,0)/100</f>
      </c>
      <c r="Z194" s="14">
        <f>ROUND(Z193+Y194-X194,2)</f>
      </c>
      <c r="AA194" s="14">
        <f>ROUND(BG194+MIN(AC193+AB194-BG194,MAX(0,$CC194-BU194)),2)</f>
      </c>
      <c r="AB194" s="14">
        <f>ROUND(ROUND(AC193*100,0)*ROUND(AB$3*100000,0)/1200000,0)/100</f>
      </c>
      <c r="AC194" s="14">
        <f>ROUND(AC193+AB194-AA194,2)</f>
      </c>
      <c r="AD194" s="14">
        <f>ROUND(BH194+MIN(AF193+AE194-BH194,MAX(0,$CC194-BV194)),2)</f>
      </c>
      <c r="AE194" s="14">
        <f>ROUND(ROUND(AF193*100,0)*ROUND(AE$3*100000,0)/1200000,0)/100</f>
      </c>
      <c r="AF194" s="14">
        <f>ROUND(AF193+AE194-AD194,2)</f>
      </c>
      <c r="AG194" s="14">
        <f>ROUND(BI194+MIN(AI193+AH194-BI194,MAX(0,$CC194-BW194)),2)</f>
      </c>
      <c r="AH194" s="14">
        <f>ROUND(ROUND(AI193*100,0)*ROUND(AH$3*100000,0)/1200000,0)/100</f>
      </c>
      <c r="AI194" s="14">
        <f>ROUND(AI193+AH194-AG194,2)</f>
      </c>
      <c r="AJ194" s="14">
        <f>ROUND(BJ194+MIN(AL193+AK194-BJ194,MAX(0,$CC194-BX194)),2)</f>
      </c>
      <c r="AK194" s="14">
        <f>ROUND(ROUND(AL193*100,0)*ROUND(AK$3*100000,0)/1200000,0)/100</f>
      </c>
      <c r="AL194" s="14">
        <f>ROUND(AL193+AK194-AJ194,2)</f>
      </c>
      <c r="AM194" s="14">
        <f>ROUND(BK194+MIN(AO193+AN194-BK194,MAX(0,$CC194-BY194)),2)</f>
      </c>
      <c r="AN194" s="14">
        <f>ROUND(ROUND(AO193*100,0)*ROUND(AN$3*100000,0)/1200000,0)/100</f>
      </c>
      <c r="AO194" s="14">
        <f>ROUND(AO193+AN194-AM194,2)</f>
      </c>
      <c r="AP194" s="14">
        <f>ROUND(BL194+MIN(AR193+AQ194-BL194,MAX(0,$CC194-BZ194)),2)</f>
      </c>
      <c r="AQ194" s="14">
        <f>ROUND(ROUND(AR193*100,0)*ROUND(AQ$3*100000,0)/1200000,0)/100</f>
      </c>
      <c r="AR194" s="14">
        <f>ROUND(AR193+AQ194-AP194,2)</f>
      </c>
      <c r="AS194" s="14">
        <f>ROUND(BM194+MIN(AU193+AT194-BM194,MAX(0,$CC194-CA194)),2)</f>
      </c>
      <c r="AT194" s="14">
        <f>ROUND(ROUND(AU193*100,0)*ROUND(AT$3*100000,0)/1200000,0)/100</f>
      </c>
      <c r="AU194" s="14">
        <f>ROUND(AU193+AT194-AS194,2)</f>
      </c>
      <c r="AV194" s="11">
        <f>SUMIF($C$4:$AU$4,"Payment",C194:AU194)</f>
      </c>
      <c r="AW194" s="11">
        <f>SUMIF($C$4:$AU$4,"Interest",C194:AU194)</f>
      </c>
      <c r="AX194" s="11">
        <f>ROUND(SUMIF($C$4:$AU$4,"Balance",C194:AU194),2)</f>
      </c>
      <c r="AY194">
        <f>MIN(E193+D194,C$3)</f>
      </c>
      <c r="AZ194">
        <f>MIN(H193+G194,F$3)</f>
      </c>
      <c r="BA194">
        <f>MIN(K193+J194,I$3)</f>
      </c>
      <c r="BB194">
        <f>MIN(N193+M194,L$3)</f>
      </c>
      <c r="BC194">
        <f>MIN(Q193+P194,O$3)</f>
      </c>
      <c r="BD194">
        <f>MIN(T193+S194,R$3)</f>
      </c>
      <c r="BE194">
        <f>MIN(W193+V194,U$3)</f>
      </c>
      <c r="BF194">
        <f>MIN(Z193+Y194,X$3)</f>
      </c>
      <c r="BG194">
        <f>MIN(AC193+AB194,AA$3)</f>
      </c>
      <c r="BH194">
        <f>MIN(AF193+AE194,AD$3)</f>
      </c>
      <c r="BI194">
        <f>MIN(AI193+AH194,AG$3)</f>
      </c>
      <c r="BJ194">
        <f>MIN(AL193+AK194,AJ$3)</f>
      </c>
      <c r="BK194">
        <f>MIN(AO193+AN194,AM$3)</f>
      </c>
      <c r="BL194">
        <f>MIN(AR193+AQ194,AP$3)</f>
      </c>
      <c r="BM194">
        <f>MIN(AU193+AT194,AS$3)</f>
      </c>
      <c r="BN194">
        <f>E193+D194-AY194</f>
      </c>
      <c r="BO194">
        <f>BN194+H193+G194-AZ194</f>
      </c>
      <c r="BP194">
        <f>BO194+K193+J194-BA194</f>
      </c>
      <c r="BQ194">
        <f>BP194+N193+M194-BB194</f>
      </c>
      <c r="BR194">
        <f>BQ194+Q193+P194-BC194</f>
      </c>
      <c r="BS194">
        <f>BR194+T193+S194-BD194</f>
      </c>
      <c r="BT194">
        <f>BS194+W193+V194-BE194</f>
      </c>
      <c r="BU194">
        <f>BT194+Z193+Y194-BF194</f>
      </c>
      <c r="BV194">
        <f>BU194+AC193+AB194-BG194</f>
      </c>
      <c r="BW194">
        <f>BV194+AF193+AE194-BH194</f>
      </c>
      <c r="BX194">
        <f>BW194+AI193+AH194-BI194</f>
      </c>
      <c r="BY194">
        <f>BX194+AL193+AK194-BJ194</f>
      </c>
      <c r="BZ194">
        <f>BY194+AO193+AN194-BK194</f>
      </c>
      <c r="CA194">
        <f>BZ194+AR193+AQ194-BL194</f>
      </c>
      <c r="CB194">
        <f>CA194+AU193+AT194-BM194</f>
      </c>
      <c r="CC194">
        <f>MAX(0,Plan!$B$6-SUM(AY194:BM194))</f>
      </c>
    </row>
    <row r="195" spans="1:81" x14ac:dyDescent="0.25">
      <c r="A195">
        <v>190</v>
      </c>
      <c r="B195" s="22">
        <f>EDATE(Plan!$B$5,A195-1)</f>
      </c>
      <c r="C195" s="14">
        <f>ROUND(AY195+MIN(E194+D195-AY195,$CC195),2)</f>
      </c>
      <c r="D195" s="14">
        <f>ROUND(ROUND(E194*100,0)*ROUND(D$3*100000,0)/1200000,0)/100</f>
      </c>
      <c r="E195" s="14">
        <f>ROUND(E194+D195-C195,2)</f>
      </c>
      <c r="F195" s="14">
        <f>ROUND(AZ195+MIN(H194+G195-AZ195,MAX(0,$CC195-BN195)),2)</f>
      </c>
      <c r="G195" s="14">
        <f>ROUND(ROUND(H194*100,0)*ROUND(G$3*100000,0)/1200000,0)/100</f>
      </c>
      <c r="H195" s="14">
        <f>ROUND(H194+G195-F195,2)</f>
      </c>
      <c r="I195" s="14">
        <f>ROUND(BA195+MIN(K194+J195-BA195,MAX(0,$CC195-BO195)),2)</f>
      </c>
      <c r="J195" s="14">
        <f>ROUND(ROUND(K194*100,0)*ROUND(J$3*100000,0)/1200000,0)/100</f>
      </c>
      <c r="K195" s="14">
        <f>ROUND(K194+J195-I195,2)</f>
      </c>
      <c r="L195" s="14">
        <f>ROUND(BB195+MIN(N194+M195-BB195,MAX(0,$CC195-BP195)),2)</f>
      </c>
      <c r="M195" s="14">
        <f>ROUND(ROUND(N194*100,0)*ROUND(M$3*100000,0)/1200000,0)/100</f>
      </c>
      <c r="N195" s="14">
        <f>ROUND(N194+M195-L195,2)</f>
      </c>
      <c r="O195" s="14">
        <f>ROUND(BC195+MIN(Q194+P195-BC195,MAX(0,$CC195-BQ195)),2)</f>
      </c>
      <c r="P195" s="14">
        <f>ROUND(ROUND(Q194*100,0)*ROUND(P$3*100000,0)/1200000,0)/100</f>
      </c>
      <c r="Q195" s="14">
        <f>ROUND(Q194+P195-O195,2)</f>
      </c>
      <c r="R195" s="14">
        <f>ROUND(BD195+MIN(T194+S195-BD195,MAX(0,$CC195-BR195)),2)</f>
      </c>
      <c r="S195" s="14">
        <f>ROUND(ROUND(T194*100,0)*ROUND(S$3*100000,0)/1200000,0)/100</f>
      </c>
      <c r="T195" s="14">
        <f>ROUND(T194+S195-R195,2)</f>
      </c>
      <c r="U195" s="14">
        <f>ROUND(BE195+MIN(W194+V195-BE195,MAX(0,$CC195-BS195)),2)</f>
      </c>
      <c r="V195" s="14">
        <f>ROUND(ROUND(W194*100,0)*ROUND(V$3*100000,0)/1200000,0)/100</f>
      </c>
      <c r="W195" s="14">
        <f>ROUND(W194+V195-U195,2)</f>
      </c>
      <c r="X195" s="14">
        <f>ROUND(BF195+MIN(Z194+Y195-BF195,MAX(0,$CC195-BT195)),2)</f>
      </c>
      <c r="Y195" s="14">
        <f>ROUND(ROUND(Z194*100,0)*ROUND(Y$3*100000,0)/1200000,0)/100</f>
      </c>
      <c r="Z195" s="14">
        <f>ROUND(Z194+Y195-X195,2)</f>
      </c>
      <c r="AA195" s="14">
        <f>ROUND(BG195+MIN(AC194+AB195-BG195,MAX(0,$CC195-BU195)),2)</f>
      </c>
      <c r="AB195" s="14">
        <f>ROUND(ROUND(AC194*100,0)*ROUND(AB$3*100000,0)/1200000,0)/100</f>
      </c>
      <c r="AC195" s="14">
        <f>ROUND(AC194+AB195-AA195,2)</f>
      </c>
      <c r="AD195" s="14">
        <f>ROUND(BH195+MIN(AF194+AE195-BH195,MAX(0,$CC195-BV195)),2)</f>
      </c>
      <c r="AE195" s="14">
        <f>ROUND(ROUND(AF194*100,0)*ROUND(AE$3*100000,0)/1200000,0)/100</f>
      </c>
      <c r="AF195" s="14">
        <f>ROUND(AF194+AE195-AD195,2)</f>
      </c>
      <c r="AG195" s="14">
        <f>ROUND(BI195+MIN(AI194+AH195-BI195,MAX(0,$CC195-BW195)),2)</f>
      </c>
      <c r="AH195" s="14">
        <f>ROUND(ROUND(AI194*100,0)*ROUND(AH$3*100000,0)/1200000,0)/100</f>
      </c>
      <c r="AI195" s="14">
        <f>ROUND(AI194+AH195-AG195,2)</f>
      </c>
      <c r="AJ195" s="14">
        <f>ROUND(BJ195+MIN(AL194+AK195-BJ195,MAX(0,$CC195-BX195)),2)</f>
      </c>
      <c r="AK195" s="14">
        <f>ROUND(ROUND(AL194*100,0)*ROUND(AK$3*100000,0)/1200000,0)/100</f>
      </c>
      <c r="AL195" s="14">
        <f>ROUND(AL194+AK195-AJ195,2)</f>
      </c>
      <c r="AM195" s="14">
        <f>ROUND(BK195+MIN(AO194+AN195-BK195,MAX(0,$CC195-BY195)),2)</f>
      </c>
      <c r="AN195" s="14">
        <f>ROUND(ROUND(AO194*100,0)*ROUND(AN$3*100000,0)/1200000,0)/100</f>
      </c>
      <c r="AO195" s="14">
        <f>ROUND(AO194+AN195-AM195,2)</f>
      </c>
      <c r="AP195" s="14">
        <f>ROUND(BL195+MIN(AR194+AQ195-BL195,MAX(0,$CC195-BZ195)),2)</f>
      </c>
      <c r="AQ195" s="14">
        <f>ROUND(ROUND(AR194*100,0)*ROUND(AQ$3*100000,0)/1200000,0)/100</f>
      </c>
      <c r="AR195" s="14">
        <f>ROUND(AR194+AQ195-AP195,2)</f>
      </c>
      <c r="AS195" s="14">
        <f>ROUND(BM195+MIN(AU194+AT195-BM195,MAX(0,$CC195-CA195)),2)</f>
      </c>
      <c r="AT195" s="14">
        <f>ROUND(ROUND(AU194*100,0)*ROUND(AT$3*100000,0)/1200000,0)/100</f>
      </c>
      <c r="AU195" s="14">
        <f>ROUND(AU194+AT195-AS195,2)</f>
      </c>
      <c r="AV195" s="11">
        <f>SUMIF($C$4:$AU$4,"Payment",C195:AU195)</f>
      </c>
      <c r="AW195" s="11">
        <f>SUMIF($C$4:$AU$4,"Interest",C195:AU195)</f>
      </c>
      <c r="AX195" s="11">
        <f>ROUND(SUMIF($C$4:$AU$4,"Balance",C195:AU195),2)</f>
      </c>
      <c r="AY195">
        <f>MIN(E194+D195,C$3)</f>
      </c>
      <c r="AZ195">
        <f>MIN(H194+G195,F$3)</f>
      </c>
      <c r="BA195">
        <f>MIN(K194+J195,I$3)</f>
      </c>
      <c r="BB195">
        <f>MIN(N194+M195,L$3)</f>
      </c>
      <c r="BC195">
        <f>MIN(Q194+P195,O$3)</f>
      </c>
      <c r="BD195">
        <f>MIN(T194+S195,R$3)</f>
      </c>
      <c r="BE195">
        <f>MIN(W194+V195,U$3)</f>
      </c>
      <c r="BF195">
        <f>MIN(Z194+Y195,X$3)</f>
      </c>
      <c r="BG195">
        <f>MIN(AC194+AB195,AA$3)</f>
      </c>
      <c r="BH195">
        <f>MIN(AF194+AE195,AD$3)</f>
      </c>
      <c r="BI195">
        <f>MIN(AI194+AH195,AG$3)</f>
      </c>
      <c r="BJ195">
        <f>MIN(AL194+AK195,AJ$3)</f>
      </c>
      <c r="BK195">
        <f>MIN(AO194+AN195,AM$3)</f>
      </c>
      <c r="BL195">
        <f>MIN(AR194+AQ195,AP$3)</f>
      </c>
      <c r="BM195">
        <f>MIN(AU194+AT195,AS$3)</f>
      </c>
      <c r="BN195">
        <f>E194+D195-AY195</f>
      </c>
      <c r="BO195">
        <f>BN195+H194+G195-AZ195</f>
      </c>
      <c r="BP195">
        <f>BO195+K194+J195-BA195</f>
      </c>
      <c r="BQ195">
        <f>BP195+N194+M195-BB195</f>
      </c>
      <c r="BR195">
        <f>BQ195+Q194+P195-BC195</f>
      </c>
      <c r="BS195">
        <f>BR195+T194+S195-BD195</f>
      </c>
      <c r="BT195">
        <f>BS195+W194+V195-BE195</f>
      </c>
      <c r="BU195">
        <f>BT195+Z194+Y195-BF195</f>
      </c>
      <c r="BV195">
        <f>BU195+AC194+AB195-BG195</f>
      </c>
      <c r="BW195">
        <f>BV195+AF194+AE195-BH195</f>
      </c>
      <c r="BX195">
        <f>BW195+AI194+AH195-BI195</f>
      </c>
      <c r="BY195">
        <f>BX195+AL194+AK195-BJ195</f>
      </c>
      <c r="BZ195">
        <f>BY195+AO194+AN195-BK195</f>
      </c>
      <c r="CA195">
        <f>BZ195+AR194+AQ195-BL195</f>
      </c>
      <c r="CB195">
        <f>CA195+AU194+AT195-BM195</f>
      </c>
      <c r="CC195">
        <f>MAX(0,Plan!$B$6-SUM(AY195:BM195))</f>
      </c>
    </row>
    <row r="196" spans="1:81" x14ac:dyDescent="0.25">
      <c r="A196">
        <v>191</v>
      </c>
      <c r="B196" s="22">
        <f>EDATE(Plan!$B$5,A196-1)</f>
      </c>
      <c r="C196" s="14">
        <f>ROUND(AY196+MIN(E195+D196-AY196,$CC196),2)</f>
      </c>
      <c r="D196" s="14">
        <f>ROUND(ROUND(E195*100,0)*ROUND(D$3*100000,0)/1200000,0)/100</f>
      </c>
      <c r="E196" s="14">
        <f>ROUND(E195+D196-C196,2)</f>
      </c>
      <c r="F196" s="14">
        <f>ROUND(AZ196+MIN(H195+G196-AZ196,MAX(0,$CC196-BN196)),2)</f>
      </c>
      <c r="G196" s="14">
        <f>ROUND(ROUND(H195*100,0)*ROUND(G$3*100000,0)/1200000,0)/100</f>
      </c>
      <c r="H196" s="14">
        <f>ROUND(H195+G196-F196,2)</f>
      </c>
      <c r="I196" s="14">
        <f>ROUND(BA196+MIN(K195+J196-BA196,MAX(0,$CC196-BO196)),2)</f>
      </c>
      <c r="J196" s="14">
        <f>ROUND(ROUND(K195*100,0)*ROUND(J$3*100000,0)/1200000,0)/100</f>
      </c>
      <c r="K196" s="14">
        <f>ROUND(K195+J196-I196,2)</f>
      </c>
      <c r="L196" s="14">
        <f>ROUND(BB196+MIN(N195+M196-BB196,MAX(0,$CC196-BP196)),2)</f>
      </c>
      <c r="M196" s="14">
        <f>ROUND(ROUND(N195*100,0)*ROUND(M$3*100000,0)/1200000,0)/100</f>
      </c>
      <c r="N196" s="14">
        <f>ROUND(N195+M196-L196,2)</f>
      </c>
      <c r="O196" s="14">
        <f>ROUND(BC196+MIN(Q195+P196-BC196,MAX(0,$CC196-BQ196)),2)</f>
      </c>
      <c r="P196" s="14">
        <f>ROUND(ROUND(Q195*100,0)*ROUND(P$3*100000,0)/1200000,0)/100</f>
      </c>
      <c r="Q196" s="14">
        <f>ROUND(Q195+P196-O196,2)</f>
      </c>
      <c r="R196" s="14">
        <f>ROUND(BD196+MIN(T195+S196-BD196,MAX(0,$CC196-BR196)),2)</f>
      </c>
      <c r="S196" s="14">
        <f>ROUND(ROUND(T195*100,0)*ROUND(S$3*100000,0)/1200000,0)/100</f>
      </c>
      <c r="T196" s="14">
        <f>ROUND(T195+S196-R196,2)</f>
      </c>
      <c r="U196" s="14">
        <f>ROUND(BE196+MIN(W195+V196-BE196,MAX(0,$CC196-BS196)),2)</f>
      </c>
      <c r="V196" s="14">
        <f>ROUND(ROUND(W195*100,0)*ROUND(V$3*100000,0)/1200000,0)/100</f>
      </c>
      <c r="W196" s="14">
        <f>ROUND(W195+V196-U196,2)</f>
      </c>
      <c r="X196" s="14">
        <f>ROUND(BF196+MIN(Z195+Y196-BF196,MAX(0,$CC196-BT196)),2)</f>
      </c>
      <c r="Y196" s="14">
        <f>ROUND(ROUND(Z195*100,0)*ROUND(Y$3*100000,0)/1200000,0)/100</f>
      </c>
      <c r="Z196" s="14">
        <f>ROUND(Z195+Y196-X196,2)</f>
      </c>
      <c r="AA196" s="14">
        <f>ROUND(BG196+MIN(AC195+AB196-BG196,MAX(0,$CC196-BU196)),2)</f>
      </c>
      <c r="AB196" s="14">
        <f>ROUND(ROUND(AC195*100,0)*ROUND(AB$3*100000,0)/1200000,0)/100</f>
      </c>
      <c r="AC196" s="14">
        <f>ROUND(AC195+AB196-AA196,2)</f>
      </c>
      <c r="AD196" s="14">
        <f>ROUND(BH196+MIN(AF195+AE196-BH196,MAX(0,$CC196-BV196)),2)</f>
      </c>
      <c r="AE196" s="14">
        <f>ROUND(ROUND(AF195*100,0)*ROUND(AE$3*100000,0)/1200000,0)/100</f>
      </c>
      <c r="AF196" s="14">
        <f>ROUND(AF195+AE196-AD196,2)</f>
      </c>
      <c r="AG196" s="14">
        <f>ROUND(BI196+MIN(AI195+AH196-BI196,MAX(0,$CC196-BW196)),2)</f>
      </c>
      <c r="AH196" s="14">
        <f>ROUND(ROUND(AI195*100,0)*ROUND(AH$3*100000,0)/1200000,0)/100</f>
      </c>
      <c r="AI196" s="14">
        <f>ROUND(AI195+AH196-AG196,2)</f>
      </c>
      <c r="AJ196" s="14">
        <f>ROUND(BJ196+MIN(AL195+AK196-BJ196,MAX(0,$CC196-BX196)),2)</f>
      </c>
      <c r="AK196" s="14">
        <f>ROUND(ROUND(AL195*100,0)*ROUND(AK$3*100000,0)/1200000,0)/100</f>
      </c>
      <c r="AL196" s="14">
        <f>ROUND(AL195+AK196-AJ196,2)</f>
      </c>
      <c r="AM196" s="14">
        <f>ROUND(BK196+MIN(AO195+AN196-BK196,MAX(0,$CC196-BY196)),2)</f>
      </c>
      <c r="AN196" s="14">
        <f>ROUND(ROUND(AO195*100,0)*ROUND(AN$3*100000,0)/1200000,0)/100</f>
      </c>
      <c r="AO196" s="14">
        <f>ROUND(AO195+AN196-AM196,2)</f>
      </c>
      <c r="AP196" s="14">
        <f>ROUND(BL196+MIN(AR195+AQ196-BL196,MAX(0,$CC196-BZ196)),2)</f>
      </c>
      <c r="AQ196" s="14">
        <f>ROUND(ROUND(AR195*100,0)*ROUND(AQ$3*100000,0)/1200000,0)/100</f>
      </c>
      <c r="AR196" s="14">
        <f>ROUND(AR195+AQ196-AP196,2)</f>
      </c>
      <c r="AS196" s="14">
        <f>ROUND(BM196+MIN(AU195+AT196-BM196,MAX(0,$CC196-CA196)),2)</f>
      </c>
      <c r="AT196" s="14">
        <f>ROUND(ROUND(AU195*100,0)*ROUND(AT$3*100000,0)/1200000,0)/100</f>
      </c>
      <c r="AU196" s="14">
        <f>ROUND(AU195+AT196-AS196,2)</f>
      </c>
      <c r="AV196" s="11">
        <f>SUMIF($C$4:$AU$4,"Payment",C196:AU196)</f>
      </c>
      <c r="AW196" s="11">
        <f>SUMIF($C$4:$AU$4,"Interest",C196:AU196)</f>
      </c>
      <c r="AX196" s="11">
        <f>ROUND(SUMIF($C$4:$AU$4,"Balance",C196:AU196),2)</f>
      </c>
      <c r="AY196">
        <f>MIN(E195+D196,C$3)</f>
      </c>
      <c r="AZ196">
        <f>MIN(H195+G196,F$3)</f>
      </c>
      <c r="BA196">
        <f>MIN(K195+J196,I$3)</f>
      </c>
      <c r="BB196">
        <f>MIN(N195+M196,L$3)</f>
      </c>
      <c r="BC196">
        <f>MIN(Q195+P196,O$3)</f>
      </c>
      <c r="BD196">
        <f>MIN(T195+S196,R$3)</f>
      </c>
      <c r="BE196">
        <f>MIN(W195+V196,U$3)</f>
      </c>
      <c r="BF196">
        <f>MIN(Z195+Y196,X$3)</f>
      </c>
      <c r="BG196">
        <f>MIN(AC195+AB196,AA$3)</f>
      </c>
      <c r="BH196">
        <f>MIN(AF195+AE196,AD$3)</f>
      </c>
      <c r="BI196">
        <f>MIN(AI195+AH196,AG$3)</f>
      </c>
      <c r="BJ196">
        <f>MIN(AL195+AK196,AJ$3)</f>
      </c>
      <c r="BK196">
        <f>MIN(AO195+AN196,AM$3)</f>
      </c>
      <c r="BL196">
        <f>MIN(AR195+AQ196,AP$3)</f>
      </c>
      <c r="BM196">
        <f>MIN(AU195+AT196,AS$3)</f>
      </c>
      <c r="BN196">
        <f>E195+D196-AY196</f>
      </c>
      <c r="BO196">
        <f>BN196+H195+G196-AZ196</f>
      </c>
      <c r="BP196">
        <f>BO196+K195+J196-BA196</f>
      </c>
      <c r="BQ196">
        <f>BP196+N195+M196-BB196</f>
      </c>
      <c r="BR196">
        <f>BQ196+Q195+P196-BC196</f>
      </c>
      <c r="BS196">
        <f>BR196+T195+S196-BD196</f>
      </c>
      <c r="BT196">
        <f>BS196+W195+V196-BE196</f>
      </c>
      <c r="BU196">
        <f>BT196+Z195+Y196-BF196</f>
      </c>
      <c r="BV196">
        <f>BU196+AC195+AB196-BG196</f>
      </c>
      <c r="BW196">
        <f>BV196+AF195+AE196-BH196</f>
      </c>
      <c r="BX196">
        <f>BW196+AI195+AH196-BI196</f>
      </c>
      <c r="BY196">
        <f>BX196+AL195+AK196-BJ196</f>
      </c>
      <c r="BZ196">
        <f>BY196+AO195+AN196-BK196</f>
      </c>
      <c r="CA196">
        <f>BZ196+AR195+AQ196-BL196</f>
      </c>
      <c r="CB196">
        <f>CA196+AU195+AT196-BM196</f>
      </c>
      <c r="CC196">
        <f>MAX(0,Plan!$B$6-SUM(AY196:BM196))</f>
      </c>
    </row>
    <row r="197" spans="1:81" x14ac:dyDescent="0.25">
      <c r="A197">
        <v>192</v>
      </c>
      <c r="B197" s="22">
        <f>EDATE(Plan!$B$5,A197-1)</f>
      </c>
      <c r="C197" s="14">
        <f>ROUND(AY197+MIN(E196+D197-AY197,$CC197),2)</f>
      </c>
      <c r="D197" s="14">
        <f>ROUND(ROUND(E196*100,0)*ROUND(D$3*100000,0)/1200000,0)/100</f>
      </c>
      <c r="E197" s="14">
        <f>ROUND(E196+D197-C197,2)</f>
      </c>
      <c r="F197" s="14">
        <f>ROUND(AZ197+MIN(H196+G197-AZ197,MAX(0,$CC197-BN197)),2)</f>
      </c>
      <c r="G197" s="14">
        <f>ROUND(ROUND(H196*100,0)*ROUND(G$3*100000,0)/1200000,0)/100</f>
      </c>
      <c r="H197" s="14">
        <f>ROUND(H196+G197-F197,2)</f>
      </c>
      <c r="I197" s="14">
        <f>ROUND(BA197+MIN(K196+J197-BA197,MAX(0,$CC197-BO197)),2)</f>
      </c>
      <c r="J197" s="14">
        <f>ROUND(ROUND(K196*100,0)*ROUND(J$3*100000,0)/1200000,0)/100</f>
      </c>
      <c r="K197" s="14">
        <f>ROUND(K196+J197-I197,2)</f>
      </c>
      <c r="L197" s="14">
        <f>ROUND(BB197+MIN(N196+M197-BB197,MAX(0,$CC197-BP197)),2)</f>
      </c>
      <c r="M197" s="14">
        <f>ROUND(ROUND(N196*100,0)*ROUND(M$3*100000,0)/1200000,0)/100</f>
      </c>
      <c r="N197" s="14">
        <f>ROUND(N196+M197-L197,2)</f>
      </c>
      <c r="O197" s="14">
        <f>ROUND(BC197+MIN(Q196+P197-BC197,MAX(0,$CC197-BQ197)),2)</f>
      </c>
      <c r="P197" s="14">
        <f>ROUND(ROUND(Q196*100,0)*ROUND(P$3*100000,0)/1200000,0)/100</f>
      </c>
      <c r="Q197" s="14">
        <f>ROUND(Q196+P197-O197,2)</f>
      </c>
      <c r="R197" s="14">
        <f>ROUND(BD197+MIN(T196+S197-BD197,MAX(0,$CC197-BR197)),2)</f>
      </c>
      <c r="S197" s="14">
        <f>ROUND(ROUND(T196*100,0)*ROUND(S$3*100000,0)/1200000,0)/100</f>
      </c>
      <c r="T197" s="14">
        <f>ROUND(T196+S197-R197,2)</f>
      </c>
      <c r="U197" s="14">
        <f>ROUND(BE197+MIN(W196+V197-BE197,MAX(0,$CC197-BS197)),2)</f>
      </c>
      <c r="V197" s="14">
        <f>ROUND(ROUND(W196*100,0)*ROUND(V$3*100000,0)/1200000,0)/100</f>
      </c>
      <c r="W197" s="14">
        <f>ROUND(W196+V197-U197,2)</f>
      </c>
      <c r="X197" s="14">
        <f>ROUND(BF197+MIN(Z196+Y197-BF197,MAX(0,$CC197-BT197)),2)</f>
      </c>
      <c r="Y197" s="14">
        <f>ROUND(ROUND(Z196*100,0)*ROUND(Y$3*100000,0)/1200000,0)/100</f>
      </c>
      <c r="Z197" s="14">
        <f>ROUND(Z196+Y197-X197,2)</f>
      </c>
      <c r="AA197" s="14">
        <f>ROUND(BG197+MIN(AC196+AB197-BG197,MAX(0,$CC197-BU197)),2)</f>
      </c>
      <c r="AB197" s="14">
        <f>ROUND(ROUND(AC196*100,0)*ROUND(AB$3*100000,0)/1200000,0)/100</f>
      </c>
      <c r="AC197" s="14">
        <f>ROUND(AC196+AB197-AA197,2)</f>
      </c>
      <c r="AD197" s="14">
        <f>ROUND(BH197+MIN(AF196+AE197-BH197,MAX(0,$CC197-BV197)),2)</f>
      </c>
      <c r="AE197" s="14">
        <f>ROUND(ROUND(AF196*100,0)*ROUND(AE$3*100000,0)/1200000,0)/100</f>
      </c>
      <c r="AF197" s="14">
        <f>ROUND(AF196+AE197-AD197,2)</f>
      </c>
      <c r="AG197" s="14">
        <f>ROUND(BI197+MIN(AI196+AH197-BI197,MAX(0,$CC197-BW197)),2)</f>
      </c>
      <c r="AH197" s="14">
        <f>ROUND(ROUND(AI196*100,0)*ROUND(AH$3*100000,0)/1200000,0)/100</f>
      </c>
      <c r="AI197" s="14">
        <f>ROUND(AI196+AH197-AG197,2)</f>
      </c>
      <c r="AJ197" s="14">
        <f>ROUND(BJ197+MIN(AL196+AK197-BJ197,MAX(0,$CC197-BX197)),2)</f>
      </c>
      <c r="AK197" s="14">
        <f>ROUND(ROUND(AL196*100,0)*ROUND(AK$3*100000,0)/1200000,0)/100</f>
      </c>
      <c r="AL197" s="14">
        <f>ROUND(AL196+AK197-AJ197,2)</f>
      </c>
      <c r="AM197" s="14">
        <f>ROUND(BK197+MIN(AO196+AN197-BK197,MAX(0,$CC197-BY197)),2)</f>
      </c>
      <c r="AN197" s="14">
        <f>ROUND(ROUND(AO196*100,0)*ROUND(AN$3*100000,0)/1200000,0)/100</f>
      </c>
      <c r="AO197" s="14">
        <f>ROUND(AO196+AN197-AM197,2)</f>
      </c>
      <c r="AP197" s="14">
        <f>ROUND(BL197+MIN(AR196+AQ197-BL197,MAX(0,$CC197-BZ197)),2)</f>
      </c>
      <c r="AQ197" s="14">
        <f>ROUND(ROUND(AR196*100,0)*ROUND(AQ$3*100000,0)/1200000,0)/100</f>
      </c>
      <c r="AR197" s="14">
        <f>ROUND(AR196+AQ197-AP197,2)</f>
      </c>
      <c r="AS197" s="14">
        <f>ROUND(BM197+MIN(AU196+AT197-BM197,MAX(0,$CC197-CA197)),2)</f>
      </c>
      <c r="AT197" s="14">
        <f>ROUND(ROUND(AU196*100,0)*ROUND(AT$3*100000,0)/1200000,0)/100</f>
      </c>
      <c r="AU197" s="14">
        <f>ROUND(AU196+AT197-AS197,2)</f>
      </c>
      <c r="AV197" s="11">
        <f>SUMIF($C$4:$AU$4,"Payment",C197:AU197)</f>
      </c>
      <c r="AW197" s="11">
        <f>SUMIF($C$4:$AU$4,"Interest",C197:AU197)</f>
      </c>
      <c r="AX197" s="11">
        <f>ROUND(SUMIF($C$4:$AU$4,"Balance",C197:AU197),2)</f>
      </c>
      <c r="AY197">
        <f>MIN(E196+D197,C$3)</f>
      </c>
      <c r="AZ197">
        <f>MIN(H196+G197,F$3)</f>
      </c>
      <c r="BA197">
        <f>MIN(K196+J197,I$3)</f>
      </c>
      <c r="BB197">
        <f>MIN(N196+M197,L$3)</f>
      </c>
      <c r="BC197">
        <f>MIN(Q196+P197,O$3)</f>
      </c>
      <c r="BD197">
        <f>MIN(T196+S197,R$3)</f>
      </c>
      <c r="BE197">
        <f>MIN(W196+V197,U$3)</f>
      </c>
      <c r="BF197">
        <f>MIN(Z196+Y197,X$3)</f>
      </c>
      <c r="BG197">
        <f>MIN(AC196+AB197,AA$3)</f>
      </c>
      <c r="BH197">
        <f>MIN(AF196+AE197,AD$3)</f>
      </c>
      <c r="BI197">
        <f>MIN(AI196+AH197,AG$3)</f>
      </c>
      <c r="BJ197">
        <f>MIN(AL196+AK197,AJ$3)</f>
      </c>
      <c r="BK197">
        <f>MIN(AO196+AN197,AM$3)</f>
      </c>
      <c r="BL197">
        <f>MIN(AR196+AQ197,AP$3)</f>
      </c>
      <c r="BM197">
        <f>MIN(AU196+AT197,AS$3)</f>
      </c>
      <c r="BN197">
        <f>E196+D197-AY197</f>
      </c>
      <c r="BO197">
        <f>BN197+H196+G197-AZ197</f>
      </c>
      <c r="BP197">
        <f>BO197+K196+J197-BA197</f>
      </c>
      <c r="BQ197">
        <f>BP197+N196+M197-BB197</f>
      </c>
      <c r="BR197">
        <f>BQ197+Q196+P197-BC197</f>
      </c>
      <c r="BS197">
        <f>BR197+T196+S197-BD197</f>
      </c>
      <c r="BT197">
        <f>BS197+W196+V197-BE197</f>
      </c>
      <c r="BU197">
        <f>BT197+Z196+Y197-BF197</f>
      </c>
      <c r="BV197">
        <f>BU197+AC196+AB197-BG197</f>
      </c>
      <c r="BW197">
        <f>BV197+AF196+AE197-BH197</f>
      </c>
      <c r="BX197">
        <f>BW197+AI196+AH197-BI197</f>
      </c>
      <c r="BY197">
        <f>BX197+AL196+AK197-BJ197</f>
      </c>
      <c r="BZ197">
        <f>BY197+AO196+AN197-BK197</f>
      </c>
      <c r="CA197">
        <f>BZ197+AR196+AQ197-BL197</f>
      </c>
      <c r="CB197">
        <f>CA197+AU196+AT197-BM197</f>
      </c>
      <c r="CC197">
        <f>MAX(0,Plan!$B$6-SUM(AY197:BM197))</f>
      </c>
    </row>
    <row r="198" spans="1:81" x14ac:dyDescent="0.25">
      <c r="A198">
        <v>193</v>
      </c>
      <c r="B198" s="22">
        <f>EDATE(Plan!$B$5,A198-1)</f>
      </c>
      <c r="C198" s="14">
        <f>ROUND(AY198+MIN(E197+D198-AY198,$CC198),2)</f>
      </c>
      <c r="D198" s="14">
        <f>ROUND(ROUND(E197*100,0)*ROUND(D$3*100000,0)/1200000,0)/100</f>
      </c>
      <c r="E198" s="14">
        <f>ROUND(E197+D198-C198,2)</f>
      </c>
      <c r="F198" s="14">
        <f>ROUND(AZ198+MIN(H197+G198-AZ198,MAX(0,$CC198-BN198)),2)</f>
      </c>
      <c r="G198" s="14">
        <f>ROUND(ROUND(H197*100,0)*ROUND(G$3*100000,0)/1200000,0)/100</f>
      </c>
      <c r="H198" s="14">
        <f>ROUND(H197+G198-F198,2)</f>
      </c>
      <c r="I198" s="14">
        <f>ROUND(BA198+MIN(K197+J198-BA198,MAX(0,$CC198-BO198)),2)</f>
      </c>
      <c r="J198" s="14">
        <f>ROUND(ROUND(K197*100,0)*ROUND(J$3*100000,0)/1200000,0)/100</f>
      </c>
      <c r="K198" s="14">
        <f>ROUND(K197+J198-I198,2)</f>
      </c>
      <c r="L198" s="14">
        <f>ROUND(BB198+MIN(N197+M198-BB198,MAX(0,$CC198-BP198)),2)</f>
      </c>
      <c r="M198" s="14">
        <f>ROUND(ROUND(N197*100,0)*ROUND(M$3*100000,0)/1200000,0)/100</f>
      </c>
      <c r="N198" s="14">
        <f>ROUND(N197+M198-L198,2)</f>
      </c>
      <c r="O198" s="14">
        <f>ROUND(BC198+MIN(Q197+P198-BC198,MAX(0,$CC198-BQ198)),2)</f>
      </c>
      <c r="P198" s="14">
        <f>ROUND(ROUND(Q197*100,0)*ROUND(P$3*100000,0)/1200000,0)/100</f>
      </c>
      <c r="Q198" s="14">
        <f>ROUND(Q197+P198-O198,2)</f>
      </c>
      <c r="R198" s="14">
        <f>ROUND(BD198+MIN(T197+S198-BD198,MAX(0,$CC198-BR198)),2)</f>
      </c>
      <c r="S198" s="14">
        <f>ROUND(ROUND(T197*100,0)*ROUND(S$3*100000,0)/1200000,0)/100</f>
      </c>
      <c r="T198" s="14">
        <f>ROUND(T197+S198-R198,2)</f>
      </c>
      <c r="U198" s="14">
        <f>ROUND(BE198+MIN(W197+V198-BE198,MAX(0,$CC198-BS198)),2)</f>
      </c>
      <c r="V198" s="14">
        <f>ROUND(ROUND(W197*100,0)*ROUND(V$3*100000,0)/1200000,0)/100</f>
      </c>
      <c r="W198" s="14">
        <f>ROUND(W197+V198-U198,2)</f>
      </c>
      <c r="X198" s="14">
        <f>ROUND(BF198+MIN(Z197+Y198-BF198,MAX(0,$CC198-BT198)),2)</f>
      </c>
      <c r="Y198" s="14">
        <f>ROUND(ROUND(Z197*100,0)*ROUND(Y$3*100000,0)/1200000,0)/100</f>
      </c>
      <c r="Z198" s="14">
        <f>ROUND(Z197+Y198-X198,2)</f>
      </c>
      <c r="AA198" s="14">
        <f>ROUND(BG198+MIN(AC197+AB198-BG198,MAX(0,$CC198-BU198)),2)</f>
      </c>
      <c r="AB198" s="14">
        <f>ROUND(ROUND(AC197*100,0)*ROUND(AB$3*100000,0)/1200000,0)/100</f>
      </c>
      <c r="AC198" s="14">
        <f>ROUND(AC197+AB198-AA198,2)</f>
      </c>
      <c r="AD198" s="14">
        <f>ROUND(BH198+MIN(AF197+AE198-BH198,MAX(0,$CC198-BV198)),2)</f>
      </c>
      <c r="AE198" s="14">
        <f>ROUND(ROUND(AF197*100,0)*ROUND(AE$3*100000,0)/1200000,0)/100</f>
      </c>
      <c r="AF198" s="14">
        <f>ROUND(AF197+AE198-AD198,2)</f>
      </c>
      <c r="AG198" s="14">
        <f>ROUND(BI198+MIN(AI197+AH198-BI198,MAX(0,$CC198-BW198)),2)</f>
      </c>
      <c r="AH198" s="14">
        <f>ROUND(ROUND(AI197*100,0)*ROUND(AH$3*100000,0)/1200000,0)/100</f>
      </c>
      <c r="AI198" s="14">
        <f>ROUND(AI197+AH198-AG198,2)</f>
      </c>
      <c r="AJ198" s="14">
        <f>ROUND(BJ198+MIN(AL197+AK198-BJ198,MAX(0,$CC198-BX198)),2)</f>
      </c>
      <c r="AK198" s="14">
        <f>ROUND(ROUND(AL197*100,0)*ROUND(AK$3*100000,0)/1200000,0)/100</f>
      </c>
      <c r="AL198" s="14">
        <f>ROUND(AL197+AK198-AJ198,2)</f>
      </c>
      <c r="AM198" s="14">
        <f>ROUND(BK198+MIN(AO197+AN198-BK198,MAX(0,$CC198-BY198)),2)</f>
      </c>
      <c r="AN198" s="14">
        <f>ROUND(ROUND(AO197*100,0)*ROUND(AN$3*100000,0)/1200000,0)/100</f>
      </c>
      <c r="AO198" s="14">
        <f>ROUND(AO197+AN198-AM198,2)</f>
      </c>
      <c r="AP198" s="14">
        <f>ROUND(BL198+MIN(AR197+AQ198-BL198,MAX(0,$CC198-BZ198)),2)</f>
      </c>
      <c r="AQ198" s="14">
        <f>ROUND(ROUND(AR197*100,0)*ROUND(AQ$3*100000,0)/1200000,0)/100</f>
      </c>
      <c r="AR198" s="14">
        <f>ROUND(AR197+AQ198-AP198,2)</f>
      </c>
      <c r="AS198" s="14">
        <f>ROUND(BM198+MIN(AU197+AT198-BM198,MAX(0,$CC198-CA198)),2)</f>
      </c>
      <c r="AT198" s="14">
        <f>ROUND(ROUND(AU197*100,0)*ROUND(AT$3*100000,0)/1200000,0)/100</f>
      </c>
      <c r="AU198" s="14">
        <f>ROUND(AU197+AT198-AS198,2)</f>
      </c>
      <c r="AV198" s="11">
        <f>SUMIF($C$4:$AU$4,"Payment",C198:AU198)</f>
      </c>
      <c r="AW198" s="11">
        <f>SUMIF($C$4:$AU$4,"Interest",C198:AU198)</f>
      </c>
      <c r="AX198" s="11">
        <f>ROUND(SUMIF($C$4:$AU$4,"Balance",C198:AU198),2)</f>
      </c>
      <c r="AY198">
        <f>MIN(E197+D198,C$3)</f>
      </c>
      <c r="AZ198">
        <f>MIN(H197+G198,F$3)</f>
      </c>
      <c r="BA198">
        <f>MIN(K197+J198,I$3)</f>
      </c>
      <c r="BB198">
        <f>MIN(N197+M198,L$3)</f>
      </c>
      <c r="BC198">
        <f>MIN(Q197+P198,O$3)</f>
      </c>
      <c r="BD198">
        <f>MIN(T197+S198,R$3)</f>
      </c>
      <c r="BE198">
        <f>MIN(W197+V198,U$3)</f>
      </c>
      <c r="BF198">
        <f>MIN(Z197+Y198,X$3)</f>
      </c>
      <c r="BG198">
        <f>MIN(AC197+AB198,AA$3)</f>
      </c>
      <c r="BH198">
        <f>MIN(AF197+AE198,AD$3)</f>
      </c>
      <c r="BI198">
        <f>MIN(AI197+AH198,AG$3)</f>
      </c>
      <c r="BJ198">
        <f>MIN(AL197+AK198,AJ$3)</f>
      </c>
      <c r="BK198">
        <f>MIN(AO197+AN198,AM$3)</f>
      </c>
      <c r="BL198">
        <f>MIN(AR197+AQ198,AP$3)</f>
      </c>
      <c r="BM198">
        <f>MIN(AU197+AT198,AS$3)</f>
      </c>
      <c r="BN198">
        <f>E197+D198-AY198</f>
      </c>
      <c r="BO198">
        <f>BN198+H197+G198-AZ198</f>
      </c>
      <c r="BP198">
        <f>BO198+K197+J198-BA198</f>
      </c>
      <c r="BQ198">
        <f>BP198+N197+M198-BB198</f>
      </c>
      <c r="BR198">
        <f>BQ198+Q197+P198-BC198</f>
      </c>
      <c r="BS198">
        <f>BR198+T197+S198-BD198</f>
      </c>
      <c r="BT198">
        <f>BS198+W197+V198-BE198</f>
      </c>
      <c r="BU198">
        <f>BT198+Z197+Y198-BF198</f>
      </c>
      <c r="BV198">
        <f>BU198+AC197+AB198-BG198</f>
      </c>
      <c r="BW198">
        <f>BV198+AF197+AE198-BH198</f>
      </c>
      <c r="BX198">
        <f>BW198+AI197+AH198-BI198</f>
      </c>
      <c r="BY198">
        <f>BX198+AL197+AK198-BJ198</f>
      </c>
      <c r="BZ198">
        <f>BY198+AO197+AN198-BK198</f>
      </c>
      <c r="CA198">
        <f>BZ198+AR197+AQ198-BL198</f>
      </c>
      <c r="CB198">
        <f>CA198+AU197+AT198-BM198</f>
      </c>
      <c r="CC198">
        <f>MAX(0,Plan!$B$6-SUM(AY198:BM198))</f>
      </c>
    </row>
    <row r="199" spans="1:81" x14ac:dyDescent="0.25">
      <c r="A199">
        <v>194</v>
      </c>
      <c r="B199" s="22">
        <f>EDATE(Plan!$B$5,A199-1)</f>
      </c>
      <c r="C199" s="14">
        <f>ROUND(AY199+MIN(E198+D199-AY199,$CC199),2)</f>
      </c>
      <c r="D199" s="14">
        <f>ROUND(ROUND(E198*100,0)*ROUND(D$3*100000,0)/1200000,0)/100</f>
      </c>
      <c r="E199" s="14">
        <f>ROUND(E198+D199-C199,2)</f>
      </c>
      <c r="F199" s="14">
        <f>ROUND(AZ199+MIN(H198+G199-AZ199,MAX(0,$CC199-BN199)),2)</f>
      </c>
      <c r="G199" s="14">
        <f>ROUND(ROUND(H198*100,0)*ROUND(G$3*100000,0)/1200000,0)/100</f>
      </c>
      <c r="H199" s="14">
        <f>ROUND(H198+G199-F199,2)</f>
      </c>
      <c r="I199" s="14">
        <f>ROUND(BA199+MIN(K198+J199-BA199,MAX(0,$CC199-BO199)),2)</f>
      </c>
      <c r="J199" s="14">
        <f>ROUND(ROUND(K198*100,0)*ROUND(J$3*100000,0)/1200000,0)/100</f>
      </c>
      <c r="K199" s="14">
        <f>ROUND(K198+J199-I199,2)</f>
      </c>
      <c r="L199" s="14">
        <f>ROUND(BB199+MIN(N198+M199-BB199,MAX(0,$CC199-BP199)),2)</f>
      </c>
      <c r="M199" s="14">
        <f>ROUND(ROUND(N198*100,0)*ROUND(M$3*100000,0)/1200000,0)/100</f>
      </c>
      <c r="N199" s="14">
        <f>ROUND(N198+M199-L199,2)</f>
      </c>
      <c r="O199" s="14">
        <f>ROUND(BC199+MIN(Q198+P199-BC199,MAX(0,$CC199-BQ199)),2)</f>
      </c>
      <c r="P199" s="14">
        <f>ROUND(ROUND(Q198*100,0)*ROUND(P$3*100000,0)/1200000,0)/100</f>
      </c>
      <c r="Q199" s="14">
        <f>ROUND(Q198+P199-O199,2)</f>
      </c>
      <c r="R199" s="14">
        <f>ROUND(BD199+MIN(T198+S199-BD199,MAX(0,$CC199-BR199)),2)</f>
      </c>
      <c r="S199" s="14">
        <f>ROUND(ROUND(T198*100,0)*ROUND(S$3*100000,0)/1200000,0)/100</f>
      </c>
      <c r="T199" s="14">
        <f>ROUND(T198+S199-R199,2)</f>
      </c>
      <c r="U199" s="14">
        <f>ROUND(BE199+MIN(W198+V199-BE199,MAX(0,$CC199-BS199)),2)</f>
      </c>
      <c r="V199" s="14">
        <f>ROUND(ROUND(W198*100,0)*ROUND(V$3*100000,0)/1200000,0)/100</f>
      </c>
      <c r="W199" s="14">
        <f>ROUND(W198+V199-U199,2)</f>
      </c>
      <c r="X199" s="14">
        <f>ROUND(BF199+MIN(Z198+Y199-BF199,MAX(0,$CC199-BT199)),2)</f>
      </c>
      <c r="Y199" s="14">
        <f>ROUND(ROUND(Z198*100,0)*ROUND(Y$3*100000,0)/1200000,0)/100</f>
      </c>
      <c r="Z199" s="14">
        <f>ROUND(Z198+Y199-X199,2)</f>
      </c>
      <c r="AA199" s="14">
        <f>ROUND(BG199+MIN(AC198+AB199-BG199,MAX(0,$CC199-BU199)),2)</f>
      </c>
      <c r="AB199" s="14">
        <f>ROUND(ROUND(AC198*100,0)*ROUND(AB$3*100000,0)/1200000,0)/100</f>
      </c>
      <c r="AC199" s="14">
        <f>ROUND(AC198+AB199-AA199,2)</f>
      </c>
      <c r="AD199" s="14">
        <f>ROUND(BH199+MIN(AF198+AE199-BH199,MAX(0,$CC199-BV199)),2)</f>
      </c>
      <c r="AE199" s="14">
        <f>ROUND(ROUND(AF198*100,0)*ROUND(AE$3*100000,0)/1200000,0)/100</f>
      </c>
      <c r="AF199" s="14">
        <f>ROUND(AF198+AE199-AD199,2)</f>
      </c>
      <c r="AG199" s="14">
        <f>ROUND(BI199+MIN(AI198+AH199-BI199,MAX(0,$CC199-BW199)),2)</f>
      </c>
      <c r="AH199" s="14">
        <f>ROUND(ROUND(AI198*100,0)*ROUND(AH$3*100000,0)/1200000,0)/100</f>
      </c>
      <c r="AI199" s="14">
        <f>ROUND(AI198+AH199-AG199,2)</f>
      </c>
      <c r="AJ199" s="14">
        <f>ROUND(BJ199+MIN(AL198+AK199-BJ199,MAX(0,$CC199-BX199)),2)</f>
      </c>
      <c r="AK199" s="14">
        <f>ROUND(ROUND(AL198*100,0)*ROUND(AK$3*100000,0)/1200000,0)/100</f>
      </c>
      <c r="AL199" s="14">
        <f>ROUND(AL198+AK199-AJ199,2)</f>
      </c>
      <c r="AM199" s="14">
        <f>ROUND(BK199+MIN(AO198+AN199-BK199,MAX(0,$CC199-BY199)),2)</f>
      </c>
      <c r="AN199" s="14">
        <f>ROUND(ROUND(AO198*100,0)*ROUND(AN$3*100000,0)/1200000,0)/100</f>
      </c>
      <c r="AO199" s="14">
        <f>ROUND(AO198+AN199-AM199,2)</f>
      </c>
      <c r="AP199" s="14">
        <f>ROUND(BL199+MIN(AR198+AQ199-BL199,MAX(0,$CC199-BZ199)),2)</f>
      </c>
      <c r="AQ199" s="14">
        <f>ROUND(ROUND(AR198*100,0)*ROUND(AQ$3*100000,0)/1200000,0)/100</f>
      </c>
      <c r="AR199" s="14">
        <f>ROUND(AR198+AQ199-AP199,2)</f>
      </c>
      <c r="AS199" s="14">
        <f>ROUND(BM199+MIN(AU198+AT199-BM199,MAX(0,$CC199-CA199)),2)</f>
      </c>
      <c r="AT199" s="14">
        <f>ROUND(ROUND(AU198*100,0)*ROUND(AT$3*100000,0)/1200000,0)/100</f>
      </c>
      <c r="AU199" s="14">
        <f>ROUND(AU198+AT199-AS199,2)</f>
      </c>
      <c r="AV199" s="11">
        <f>SUMIF($C$4:$AU$4,"Payment",C199:AU199)</f>
      </c>
      <c r="AW199" s="11">
        <f>SUMIF($C$4:$AU$4,"Interest",C199:AU199)</f>
      </c>
      <c r="AX199" s="11">
        <f>ROUND(SUMIF($C$4:$AU$4,"Balance",C199:AU199),2)</f>
      </c>
      <c r="AY199">
        <f>MIN(E198+D199,C$3)</f>
      </c>
      <c r="AZ199">
        <f>MIN(H198+G199,F$3)</f>
      </c>
      <c r="BA199">
        <f>MIN(K198+J199,I$3)</f>
      </c>
      <c r="BB199">
        <f>MIN(N198+M199,L$3)</f>
      </c>
      <c r="BC199">
        <f>MIN(Q198+P199,O$3)</f>
      </c>
      <c r="BD199">
        <f>MIN(T198+S199,R$3)</f>
      </c>
      <c r="BE199">
        <f>MIN(W198+V199,U$3)</f>
      </c>
      <c r="BF199">
        <f>MIN(Z198+Y199,X$3)</f>
      </c>
      <c r="BG199">
        <f>MIN(AC198+AB199,AA$3)</f>
      </c>
      <c r="BH199">
        <f>MIN(AF198+AE199,AD$3)</f>
      </c>
      <c r="BI199">
        <f>MIN(AI198+AH199,AG$3)</f>
      </c>
      <c r="BJ199">
        <f>MIN(AL198+AK199,AJ$3)</f>
      </c>
      <c r="BK199">
        <f>MIN(AO198+AN199,AM$3)</f>
      </c>
      <c r="BL199">
        <f>MIN(AR198+AQ199,AP$3)</f>
      </c>
      <c r="BM199">
        <f>MIN(AU198+AT199,AS$3)</f>
      </c>
      <c r="BN199">
        <f>E198+D199-AY199</f>
      </c>
      <c r="BO199">
        <f>BN199+H198+G199-AZ199</f>
      </c>
      <c r="BP199">
        <f>BO199+K198+J199-BA199</f>
      </c>
      <c r="BQ199">
        <f>BP199+N198+M199-BB199</f>
      </c>
      <c r="BR199">
        <f>BQ199+Q198+P199-BC199</f>
      </c>
      <c r="BS199">
        <f>BR199+T198+S199-BD199</f>
      </c>
      <c r="BT199">
        <f>BS199+W198+V199-BE199</f>
      </c>
      <c r="BU199">
        <f>BT199+Z198+Y199-BF199</f>
      </c>
      <c r="BV199">
        <f>BU199+AC198+AB199-BG199</f>
      </c>
      <c r="BW199">
        <f>BV199+AF198+AE199-BH199</f>
      </c>
      <c r="BX199">
        <f>BW199+AI198+AH199-BI199</f>
      </c>
      <c r="BY199">
        <f>BX199+AL198+AK199-BJ199</f>
      </c>
      <c r="BZ199">
        <f>BY199+AO198+AN199-BK199</f>
      </c>
      <c r="CA199">
        <f>BZ199+AR198+AQ199-BL199</f>
      </c>
      <c r="CB199">
        <f>CA199+AU198+AT199-BM199</f>
      </c>
      <c r="CC199">
        <f>MAX(0,Plan!$B$6-SUM(AY199:BM199))</f>
      </c>
    </row>
    <row r="200" spans="1:81" x14ac:dyDescent="0.25">
      <c r="A200">
        <v>195</v>
      </c>
      <c r="B200" s="22">
        <f>EDATE(Plan!$B$5,A200-1)</f>
      </c>
      <c r="C200" s="14">
        <f>ROUND(AY200+MIN(E199+D200-AY200,$CC200),2)</f>
      </c>
      <c r="D200" s="14">
        <f>ROUND(ROUND(E199*100,0)*ROUND(D$3*100000,0)/1200000,0)/100</f>
      </c>
      <c r="E200" s="14">
        <f>ROUND(E199+D200-C200,2)</f>
      </c>
      <c r="F200" s="14">
        <f>ROUND(AZ200+MIN(H199+G200-AZ200,MAX(0,$CC200-BN200)),2)</f>
      </c>
      <c r="G200" s="14">
        <f>ROUND(ROUND(H199*100,0)*ROUND(G$3*100000,0)/1200000,0)/100</f>
      </c>
      <c r="H200" s="14">
        <f>ROUND(H199+G200-F200,2)</f>
      </c>
      <c r="I200" s="14">
        <f>ROUND(BA200+MIN(K199+J200-BA200,MAX(0,$CC200-BO200)),2)</f>
      </c>
      <c r="J200" s="14">
        <f>ROUND(ROUND(K199*100,0)*ROUND(J$3*100000,0)/1200000,0)/100</f>
      </c>
      <c r="K200" s="14">
        <f>ROUND(K199+J200-I200,2)</f>
      </c>
      <c r="L200" s="14">
        <f>ROUND(BB200+MIN(N199+M200-BB200,MAX(0,$CC200-BP200)),2)</f>
      </c>
      <c r="M200" s="14">
        <f>ROUND(ROUND(N199*100,0)*ROUND(M$3*100000,0)/1200000,0)/100</f>
      </c>
      <c r="N200" s="14">
        <f>ROUND(N199+M200-L200,2)</f>
      </c>
      <c r="O200" s="14">
        <f>ROUND(BC200+MIN(Q199+P200-BC200,MAX(0,$CC200-BQ200)),2)</f>
      </c>
      <c r="P200" s="14">
        <f>ROUND(ROUND(Q199*100,0)*ROUND(P$3*100000,0)/1200000,0)/100</f>
      </c>
      <c r="Q200" s="14">
        <f>ROUND(Q199+P200-O200,2)</f>
      </c>
      <c r="R200" s="14">
        <f>ROUND(BD200+MIN(T199+S200-BD200,MAX(0,$CC200-BR200)),2)</f>
      </c>
      <c r="S200" s="14">
        <f>ROUND(ROUND(T199*100,0)*ROUND(S$3*100000,0)/1200000,0)/100</f>
      </c>
      <c r="T200" s="14">
        <f>ROUND(T199+S200-R200,2)</f>
      </c>
      <c r="U200" s="14">
        <f>ROUND(BE200+MIN(W199+V200-BE200,MAX(0,$CC200-BS200)),2)</f>
      </c>
      <c r="V200" s="14">
        <f>ROUND(ROUND(W199*100,0)*ROUND(V$3*100000,0)/1200000,0)/100</f>
      </c>
      <c r="W200" s="14">
        <f>ROUND(W199+V200-U200,2)</f>
      </c>
      <c r="X200" s="14">
        <f>ROUND(BF200+MIN(Z199+Y200-BF200,MAX(0,$CC200-BT200)),2)</f>
      </c>
      <c r="Y200" s="14">
        <f>ROUND(ROUND(Z199*100,0)*ROUND(Y$3*100000,0)/1200000,0)/100</f>
      </c>
      <c r="Z200" s="14">
        <f>ROUND(Z199+Y200-X200,2)</f>
      </c>
      <c r="AA200" s="14">
        <f>ROUND(BG200+MIN(AC199+AB200-BG200,MAX(0,$CC200-BU200)),2)</f>
      </c>
      <c r="AB200" s="14">
        <f>ROUND(ROUND(AC199*100,0)*ROUND(AB$3*100000,0)/1200000,0)/100</f>
      </c>
      <c r="AC200" s="14">
        <f>ROUND(AC199+AB200-AA200,2)</f>
      </c>
      <c r="AD200" s="14">
        <f>ROUND(BH200+MIN(AF199+AE200-BH200,MAX(0,$CC200-BV200)),2)</f>
      </c>
      <c r="AE200" s="14">
        <f>ROUND(ROUND(AF199*100,0)*ROUND(AE$3*100000,0)/1200000,0)/100</f>
      </c>
      <c r="AF200" s="14">
        <f>ROUND(AF199+AE200-AD200,2)</f>
      </c>
      <c r="AG200" s="14">
        <f>ROUND(BI200+MIN(AI199+AH200-BI200,MAX(0,$CC200-BW200)),2)</f>
      </c>
      <c r="AH200" s="14">
        <f>ROUND(ROUND(AI199*100,0)*ROUND(AH$3*100000,0)/1200000,0)/100</f>
      </c>
      <c r="AI200" s="14">
        <f>ROUND(AI199+AH200-AG200,2)</f>
      </c>
      <c r="AJ200" s="14">
        <f>ROUND(BJ200+MIN(AL199+AK200-BJ200,MAX(0,$CC200-BX200)),2)</f>
      </c>
      <c r="AK200" s="14">
        <f>ROUND(ROUND(AL199*100,0)*ROUND(AK$3*100000,0)/1200000,0)/100</f>
      </c>
      <c r="AL200" s="14">
        <f>ROUND(AL199+AK200-AJ200,2)</f>
      </c>
      <c r="AM200" s="14">
        <f>ROUND(BK200+MIN(AO199+AN200-BK200,MAX(0,$CC200-BY200)),2)</f>
      </c>
      <c r="AN200" s="14">
        <f>ROUND(ROUND(AO199*100,0)*ROUND(AN$3*100000,0)/1200000,0)/100</f>
      </c>
      <c r="AO200" s="14">
        <f>ROUND(AO199+AN200-AM200,2)</f>
      </c>
      <c r="AP200" s="14">
        <f>ROUND(BL200+MIN(AR199+AQ200-BL200,MAX(0,$CC200-BZ200)),2)</f>
      </c>
      <c r="AQ200" s="14">
        <f>ROUND(ROUND(AR199*100,0)*ROUND(AQ$3*100000,0)/1200000,0)/100</f>
      </c>
      <c r="AR200" s="14">
        <f>ROUND(AR199+AQ200-AP200,2)</f>
      </c>
      <c r="AS200" s="14">
        <f>ROUND(BM200+MIN(AU199+AT200-BM200,MAX(0,$CC200-CA200)),2)</f>
      </c>
      <c r="AT200" s="14">
        <f>ROUND(ROUND(AU199*100,0)*ROUND(AT$3*100000,0)/1200000,0)/100</f>
      </c>
      <c r="AU200" s="14">
        <f>ROUND(AU199+AT200-AS200,2)</f>
      </c>
      <c r="AV200" s="11">
        <f>SUMIF($C$4:$AU$4,"Payment",C200:AU200)</f>
      </c>
      <c r="AW200" s="11">
        <f>SUMIF($C$4:$AU$4,"Interest",C200:AU200)</f>
      </c>
      <c r="AX200" s="11">
        <f>ROUND(SUMIF($C$4:$AU$4,"Balance",C200:AU200),2)</f>
      </c>
      <c r="AY200">
        <f>MIN(E199+D200,C$3)</f>
      </c>
      <c r="AZ200">
        <f>MIN(H199+G200,F$3)</f>
      </c>
      <c r="BA200">
        <f>MIN(K199+J200,I$3)</f>
      </c>
      <c r="BB200">
        <f>MIN(N199+M200,L$3)</f>
      </c>
      <c r="BC200">
        <f>MIN(Q199+P200,O$3)</f>
      </c>
      <c r="BD200">
        <f>MIN(T199+S200,R$3)</f>
      </c>
      <c r="BE200">
        <f>MIN(W199+V200,U$3)</f>
      </c>
      <c r="BF200">
        <f>MIN(Z199+Y200,X$3)</f>
      </c>
      <c r="BG200">
        <f>MIN(AC199+AB200,AA$3)</f>
      </c>
      <c r="BH200">
        <f>MIN(AF199+AE200,AD$3)</f>
      </c>
      <c r="BI200">
        <f>MIN(AI199+AH200,AG$3)</f>
      </c>
      <c r="BJ200">
        <f>MIN(AL199+AK200,AJ$3)</f>
      </c>
      <c r="BK200">
        <f>MIN(AO199+AN200,AM$3)</f>
      </c>
      <c r="BL200">
        <f>MIN(AR199+AQ200,AP$3)</f>
      </c>
      <c r="BM200">
        <f>MIN(AU199+AT200,AS$3)</f>
      </c>
      <c r="BN200">
        <f>E199+D200-AY200</f>
      </c>
      <c r="BO200">
        <f>BN200+H199+G200-AZ200</f>
      </c>
      <c r="BP200">
        <f>BO200+K199+J200-BA200</f>
      </c>
      <c r="BQ200">
        <f>BP200+N199+M200-BB200</f>
      </c>
      <c r="BR200">
        <f>BQ200+Q199+P200-BC200</f>
      </c>
      <c r="BS200">
        <f>BR200+T199+S200-BD200</f>
      </c>
      <c r="BT200">
        <f>BS200+W199+V200-BE200</f>
      </c>
      <c r="BU200">
        <f>BT200+Z199+Y200-BF200</f>
      </c>
      <c r="BV200">
        <f>BU200+AC199+AB200-BG200</f>
      </c>
      <c r="BW200">
        <f>BV200+AF199+AE200-BH200</f>
      </c>
      <c r="BX200">
        <f>BW200+AI199+AH200-BI200</f>
      </c>
      <c r="BY200">
        <f>BX200+AL199+AK200-BJ200</f>
      </c>
      <c r="BZ200">
        <f>BY200+AO199+AN200-BK200</f>
      </c>
      <c r="CA200">
        <f>BZ200+AR199+AQ200-BL200</f>
      </c>
      <c r="CB200">
        <f>CA200+AU199+AT200-BM200</f>
      </c>
      <c r="CC200">
        <f>MAX(0,Plan!$B$6-SUM(AY200:BM200))</f>
      </c>
    </row>
    <row r="201" spans="1:81" x14ac:dyDescent="0.25">
      <c r="A201">
        <v>196</v>
      </c>
      <c r="B201" s="22">
        <f>EDATE(Plan!$B$5,A201-1)</f>
      </c>
      <c r="C201" s="14">
        <f>ROUND(AY201+MIN(E200+D201-AY201,$CC201),2)</f>
      </c>
      <c r="D201" s="14">
        <f>ROUND(ROUND(E200*100,0)*ROUND(D$3*100000,0)/1200000,0)/100</f>
      </c>
      <c r="E201" s="14">
        <f>ROUND(E200+D201-C201,2)</f>
      </c>
      <c r="F201" s="14">
        <f>ROUND(AZ201+MIN(H200+G201-AZ201,MAX(0,$CC201-BN201)),2)</f>
      </c>
      <c r="G201" s="14">
        <f>ROUND(ROUND(H200*100,0)*ROUND(G$3*100000,0)/1200000,0)/100</f>
      </c>
      <c r="H201" s="14">
        <f>ROUND(H200+G201-F201,2)</f>
      </c>
      <c r="I201" s="14">
        <f>ROUND(BA201+MIN(K200+J201-BA201,MAX(0,$CC201-BO201)),2)</f>
      </c>
      <c r="J201" s="14">
        <f>ROUND(ROUND(K200*100,0)*ROUND(J$3*100000,0)/1200000,0)/100</f>
      </c>
      <c r="K201" s="14">
        <f>ROUND(K200+J201-I201,2)</f>
      </c>
      <c r="L201" s="14">
        <f>ROUND(BB201+MIN(N200+M201-BB201,MAX(0,$CC201-BP201)),2)</f>
      </c>
      <c r="M201" s="14">
        <f>ROUND(ROUND(N200*100,0)*ROUND(M$3*100000,0)/1200000,0)/100</f>
      </c>
      <c r="N201" s="14">
        <f>ROUND(N200+M201-L201,2)</f>
      </c>
      <c r="O201" s="14">
        <f>ROUND(BC201+MIN(Q200+P201-BC201,MAX(0,$CC201-BQ201)),2)</f>
      </c>
      <c r="P201" s="14">
        <f>ROUND(ROUND(Q200*100,0)*ROUND(P$3*100000,0)/1200000,0)/100</f>
      </c>
      <c r="Q201" s="14">
        <f>ROUND(Q200+P201-O201,2)</f>
      </c>
      <c r="R201" s="14">
        <f>ROUND(BD201+MIN(T200+S201-BD201,MAX(0,$CC201-BR201)),2)</f>
      </c>
      <c r="S201" s="14">
        <f>ROUND(ROUND(T200*100,0)*ROUND(S$3*100000,0)/1200000,0)/100</f>
      </c>
      <c r="T201" s="14">
        <f>ROUND(T200+S201-R201,2)</f>
      </c>
      <c r="U201" s="14">
        <f>ROUND(BE201+MIN(W200+V201-BE201,MAX(0,$CC201-BS201)),2)</f>
      </c>
      <c r="V201" s="14">
        <f>ROUND(ROUND(W200*100,0)*ROUND(V$3*100000,0)/1200000,0)/100</f>
      </c>
      <c r="W201" s="14">
        <f>ROUND(W200+V201-U201,2)</f>
      </c>
      <c r="X201" s="14">
        <f>ROUND(BF201+MIN(Z200+Y201-BF201,MAX(0,$CC201-BT201)),2)</f>
      </c>
      <c r="Y201" s="14">
        <f>ROUND(ROUND(Z200*100,0)*ROUND(Y$3*100000,0)/1200000,0)/100</f>
      </c>
      <c r="Z201" s="14">
        <f>ROUND(Z200+Y201-X201,2)</f>
      </c>
      <c r="AA201" s="14">
        <f>ROUND(BG201+MIN(AC200+AB201-BG201,MAX(0,$CC201-BU201)),2)</f>
      </c>
      <c r="AB201" s="14">
        <f>ROUND(ROUND(AC200*100,0)*ROUND(AB$3*100000,0)/1200000,0)/100</f>
      </c>
      <c r="AC201" s="14">
        <f>ROUND(AC200+AB201-AA201,2)</f>
      </c>
      <c r="AD201" s="14">
        <f>ROUND(BH201+MIN(AF200+AE201-BH201,MAX(0,$CC201-BV201)),2)</f>
      </c>
      <c r="AE201" s="14">
        <f>ROUND(ROUND(AF200*100,0)*ROUND(AE$3*100000,0)/1200000,0)/100</f>
      </c>
      <c r="AF201" s="14">
        <f>ROUND(AF200+AE201-AD201,2)</f>
      </c>
      <c r="AG201" s="14">
        <f>ROUND(BI201+MIN(AI200+AH201-BI201,MAX(0,$CC201-BW201)),2)</f>
      </c>
      <c r="AH201" s="14">
        <f>ROUND(ROUND(AI200*100,0)*ROUND(AH$3*100000,0)/1200000,0)/100</f>
      </c>
      <c r="AI201" s="14">
        <f>ROUND(AI200+AH201-AG201,2)</f>
      </c>
      <c r="AJ201" s="14">
        <f>ROUND(BJ201+MIN(AL200+AK201-BJ201,MAX(0,$CC201-BX201)),2)</f>
      </c>
      <c r="AK201" s="14">
        <f>ROUND(ROUND(AL200*100,0)*ROUND(AK$3*100000,0)/1200000,0)/100</f>
      </c>
      <c r="AL201" s="14">
        <f>ROUND(AL200+AK201-AJ201,2)</f>
      </c>
      <c r="AM201" s="14">
        <f>ROUND(BK201+MIN(AO200+AN201-BK201,MAX(0,$CC201-BY201)),2)</f>
      </c>
      <c r="AN201" s="14">
        <f>ROUND(ROUND(AO200*100,0)*ROUND(AN$3*100000,0)/1200000,0)/100</f>
      </c>
      <c r="AO201" s="14">
        <f>ROUND(AO200+AN201-AM201,2)</f>
      </c>
      <c r="AP201" s="14">
        <f>ROUND(BL201+MIN(AR200+AQ201-BL201,MAX(0,$CC201-BZ201)),2)</f>
      </c>
      <c r="AQ201" s="14">
        <f>ROUND(ROUND(AR200*100,0)*ROUND(AQ$3*100000,0)/1200000,0)/100</f>
      </c>
      <c r="AR201" s="14">
        <f>ROUND(AR200+AQ201-AP201,2)</f>
      </c>
      <c r="AS201" s="14">
        <f>ROUND(BM201+MIN(AU200+AT201-BM201,MAX(0,$CC201-CA201)),2)</f>
      </c>
      <c r="AT201" s="14">
        <f>ROUND(ROUND(AU200*100,0)*ROUND(AT$3*100000,0)/1200000,0)/100</f>
      </c>
      <c r="AU201" s="14">
        <f>ROUND(AU200+AT201-AS201,2)</f>
      </c>
      <c r="AV201" s="11">
        <f>SUMIF($C$4:$AU$4,"Payment",C201:AU201)</f>
      </c>
      <c r="AW201" s="11">
        <f>SUMIF($C$4:$AU$4,"Interest",C201:AU201)</f>
      </c>
      <c r="AX201" s="11">
        <f>ROUND(SUMIF($C$4:$AU$4,"Balance",C201:AU201),2)</f>
      </c>
      <c r="AY201">
        <f>MIN(E200+D201,C$3)</f>
      </c>
      <c r="AZ201">
        <f>MIN(H200+G201,F$3)</f>
      </c>
      <c r="BA201">
        <f>MIN(K200+J201,I$3)</f>
      </c>
      <c r="BB201">
        <f>MIN(N200+M201,L$3)</f>
      </c>
      <c r="BC201">
        <f>MIN(Q200+P201,O$3)</f>
      </c>
      <c r="BD201">
        <f>MIN(T200+S201,R$3)</f>
      </c>
      <c r="BE201">
        <f>MIN(W200+V201,U$3)</f>
      </c>
      <c r="BF201">
        <f>MIN(Z200+Y201,X$3)</f>
      </c>
      <c r="BG201">
        <f>MIN(AC200+AB201,AA$3)</f>
      </c>
      <c r="BH201">
        <f>MIN(AF200+AE201,AD$3)</f>
      </c>
      <c r="BI201">
        <f>MIN(AI200+AH201,AG$3)</f>
      </c>
      <c r="BJ201">
        <f>MIN(AL200+AK201,AJ$3)</f>
      </c>
      <c r="BK201">
        <f>MIN(AO200+AN201,AM$3)</f>
      </c>
      <c r="BL201">
        <f>MIN(AR200+AQ201,AP$3)</f>
      </c>
      <c r="BM201">
        <f>MIN(AU200+AT201,AS$3)</f>
      </c>
      <c r="BN201">
        <f>E200+D201-AY201</f>
      </c>
      <c r="BO201">
        <f>BN201+H200+G201-AZ201</f>
      </c>
      <c r="BP201">
        <f>BO201+K200+J201-BA201</f>
      </c>
      <c r="BQ201">
        <f>BP201+N200+M201-BB201</f>
      </c>
      <c r="BR201">
        <f>BQ201+Q200+P201-BC201</f>
      </c>
      <c r="BS201">
        <f>BR201+T200+S201-BD201</f>
      </c>
      <c r="BT201">
        <f>BS201+W200+V201-BE201</f>
      </c>
      <c r="BU201">
        <f>BT201+Z200+Y201-BF201</f>
      </c>
      <c r="BV201">
        <f>BU201+AC200+AB201-BG201</f>
      </c>
      <c r="BW201">
        <f>BV201+AF200+AE201-BH201</f>
      </c>
      <c r="BX201">
        <f>BW201+AI200+AH201-BI201</f>
      </c>
      <c r="BY201">
        <f>BX201+AL200+AK201-BJ201</f>
      </c>
      <c r="BZ201">
        <f>BY201+AO200+AN201-BK201</f>
      </c>
      <c r="CA201">
        <f>BZ201+AR200+AQ201-BL201</f>
      </c>
      <c r="CB201">
        <f>CA201+AU200+AT201-BM201</f>
      </c>
      <c r="CC201">
        <f>MAX(0,Plan!$B$6-SUM(AY201:BM201))</f>
      </c>
    </row>
    <row r="202" spans="1:81" x14ac:dyDescent="0.25">
      <c r="A202">
        <v>197</v>
      </c>
      <c r="B202" s="22">
        <f>EDATE(Plan!$B$5,A202-1)</f>
      </c>
      <c r="C202" s="14">
        <f>ROUND(AY202+MIN(E201+D202-AY202,$CC202),2)</f>
      </c>
      <c r="D202" s="14">
        <f>ROUND(ROUND(E201*100,0)*ROUND(D$3*100000,0)/1200000,0)/100</f>
      </c>
      <c r="E202" s="14">
        <f>ROUND(E201+D202-C202,2)</f>
      </c>
      <c r="F202" s="14">
        <f>ROUND(AZ202+MIN(H201+G202-AZ202,MAX(0,$CC202-BN202)),2)</f>
      </c>
      <c r="G202" s="14">
        <f>ROUND(ROUND(H201*100,0)*ROUND(G$3*100000,0)/1200000,0)/100</f>
      </c>
      <c r="H202" s="14">
        <f>ROUND(H201+G202-F202,2)</f>
      </c>
      <c r="I202" s="14">
        <f>ROUND(BA202+MIN(K201+J202-BA202,MAX(0,$CC202-BO202)),2)</f>
      </c>
      <c r="J202" s="14">
        <f>ROUND(ROUND(K201*100,0)*ROUND(J$3*100000,0)/1200000,0)/100</f>
      </c>
      <c r="K202" s="14">
        <f>ROUND(K201+J202-I202,2)</f>
      </c>
      <c r="L202" s="14">
        <f>ROUND(BB202+MIN(N201+M202-BB202,MAX(0,$CC202-BP202)),2)</f>
      </c>
      <c r="M202" s="14">
        <f>ROUND(ROUND(N201*100,0)*ROUND(M$3*100000,0)/1200000,0)/100</f>
      </c>
      <c r="N202" s="14">
        <f>ROUND(N201+M202-L202,2)</f>
      </c>
      <c r="O202" s="14">
        <f>ROUND(BC202+MIN(Q201+P202-BC202,MAX(0,$CC202-BQ202)),2)</f>
      </c>
      <c r="P202" s="14">
        <f>ROUND(ROUND(Q201*100,0)*ROUND(P$3*100000,0)/1200000,0)/100</f>
      </c>
      <c r="Q202" s="14">
        <f>ROUND(Q201+P202-O202,2)</f>
      </c>
      <c r="R202" s="14">
        <f>ROUND(BD202+MIN(T201+S202-BD202,MAX(0,$CC202-BR202)),2)</f>
      </c>
      <c r="S202" s="14">
        <f>ROUND(ROUND(T201*100,0)*ROUND(S$3*100000,0)/1200000,0)/100</f>
      </c>
      <c r="T202" s="14">
        <f>ROUND(T201+S202-R202,2)</f>
      </c>
      <c r="U202" s="14">
        <f>ROUND(BE202+MIN(W201+V202-BE202,MAX(0,$CC202-BS202)),2)</f>
      </c>
      <c r="V202" s="14">
        <f>ROUND(ROUND(W201*100,0)*ROUND(V$3*100000,0)/1200000,0)/100</f>
      </c>
      <c r="W202" s="14">
        <f>ROUND(W201+V202-U202,2)</f>
      </c>
      <c r="X202" s="14">
        <f>ROUND(BF202+MIN(Z201+Y202-BF202,MAX(0,$CC202-BT202)),2)</f>
      </c>
      <c r="Y202" s="14">
        <f>ROUND(ROUND(Z201*100,0)*ROUND(Y$3*100000,0)/1200000,0)/100</f>
      </c>
      <c r="Z202" s="14">
        <f>ROUND(Z201+Y202-X202,2)</f>
      </c>
      <c r="AA202" s="14">
        <f>ROUND(BG202+MIN(AC201+AB202-BG202,MAX(0,$CC202-BU202)),2)</f>
      </c>
      <c r="AB202" s="14">
        <f>ROUND(ROUND(AC201*100,0)*ROUND(AB$3*100000,0)/1200000,0)/100</f>
      </c>
      <c r="AC202" s="14">
        <f>ROUND(AC201+AB202-AA202,2)</f>
      </c>
      <c r="AD202" s="14">
        <f>ROUND(BH202+MIN(AF201+AE202-BH202,MAX(0,$CC202-BV202)),2)</f>
      </c>
      <c r="AE202" s="14">
        <f>ROUND(ROUND(AF201*100,0)*ROUND(AE$3*100000,0)/1200000,0)/100</f>
      </c>
      <c r="AF202" s="14">
        <f>ROUND(AF201+AE202-AD202,2)</f>
      </c>
      <c r="AG202" s="14">
        <f>ROUND(BI202+MIN(AI201+AH202-BI202,MAX(0,$CC202-BW202)),2)</f>
      </c>
      <c r="AH202" s="14">
        <f>ROUND(ROUND(AI201*100,0)*ROUND(AH$3*100000,0)/1200000,0)/100</f>
      </c>
      <c r="AI202" s="14">
        <f>ROUND(AI201+AH202-AG202,2)</f>
      </c>
      <c r="AJ202" s="14">
        <f>ROUND(BJ202+MIN(AL201+AK202-BJ202,MAX(0,$CC202-BX202)),2)</f>
      </c>
      <c r="AK202" s="14">
        <f>ROUND(ROUND(AL201*100,0)*ROUND(AK$3*100000,0)/1200000,0)/100</f>
      </c>
      <c r="AL202" s="14">
        <f>ROUND(AL201+AK202-AJ202,2)</f>
      </c>
      <c r="AM202" s="14">
        <f>ROUND(BK202+MIN(AO201+AN202-BK202,MAX(0,$CC202-BY202)),2)</f>
      </c>
      <c r="AN202" s="14">
        <f>ROUND(ROUND(AO201*100,0)*ROUND(AN$3*100000,0)/1200000,0)/100</f>
      </c>
      <c r="AO202" s="14">
        <f>ROUND(AO201+AN202-AM202,2)</f>
      </c>
      <c r="AP202" s="14">
        <f>ROUND(BL202+MIN(AR201+AQ202-BL202,MAX(0,$CC202-BZ202)),2)</f>
      </c>
      <c r="AQ202" s="14">
        <f>ROUND(ROUND(AR201*100,0)*ROUND(AQ$3*100000,0)/1200000,0)/100</f>
      </c>
      <c r="AR202" s="14">
        <f>ROUND(AR201+AQ202-AP202,2)</f>
      </c>
      <c r="AS202" s="14">
        <f>ROUND(BM202+MIN(AU201+AT202-BM202,MAX(0,$CC202-CA202)),2)</f>
      </c>
      <c r="AT202" s="14">
        <f>ROUND(ROUND(AU201*100,0)*ROUND(AT$3*100000,0)/1200000,0)/100</f>
      </c>
      <c r="AU202" s="14">
        <f>ROUND(AU201+AT202-AS202,2)</f>
      </c>
      <c r="AV202" s="11">
        <f>SUMIF($C$4:$AU$4,"Payment",C202:AU202)</f>
      </c>
      <c r="AW202" s="11">
        <f>SUMIF($C$4:$AU$4,"Interest",C202:AU202)</f>
      </c>
      <c r="AX202" s="11">
        <f>ROUND(SUMIF($C$4:$AU$4,"Balance",C202:AU202),2)</f>
      </c>
      <c r="AY202">
        <f>MIN(E201+D202,C$3)</f>
      </c>
      <c r="AZ202">
        <f>MIN(H201+G202,F$3)</f>
      </c>
      <c r="BA202">
        <f>MIN(K201+J202,I$3)</f>
      </c>
      <c r="BB202">
        <f>MIN(N201+M202,L$3)</f>
      </c>
      <c r="BC202">
        <f>MIN(Q201+P202,O$3)</f>
      </c>
      <c r="BD202">
        <f>MIN(T201+S202,R$3)</f>
      </c>
      <c r="BE202">
        <f>MIN(W201+V202,U$3)</f>
      </c>
      <c r="BF202">
        <f>MIN(Z201+Y202,X$3)</f>
      </c>
      <c r="BG202">
        <f>MIN(AC201+AB202,AA$3)</f>
      </c>
      <c r="BH202">
        <f>MIN(AF201+AE202,AD$3)</f>
      </c>
      <c r="BI202">
        <f>MIN(AI201+AH202,AG$3)</f>
      </c>
      <c r="BJ202">
        <f>MIN(AL201+AK202,AJ$3)</f>
      </c>
      <c r="BK202">
        <f>MIN(AO201+AN202,AM$3)</f>
      </c>
      <c r="BL202">
        <f>MIN(AR201+AQ202,AP$3)</f>
      </c>
      <c r="BM202">
        <f>MIN(AU201+AT202,AS$3)</f>
      </c>
      <c r="BN202">
        <f>E201+D202-AY202</f>
      </c>
      <c r="BO202">
        <f>BN202+H201+G202-AZ202</f>
      </c>
      <c r="BP202">
        <f>BO202+K201+J202-BA202</f>
      </c>
      <c r="BQ202">
        <f>BP202+N201+M202-BB202</f>
      </c>
      <c r="BR202">
        <f>BQ202+Q201+P202-BC202</f>
      </c>
      <c r="BS202">
        <f>BR202+T201+S202-BD202</f>
      </c>
      <c r="BT202">
        <f>BS202+W201+V202-BE202</f>
      </c>
      <c r="BU202">
        <f>BT202+Z201+Y202-BF202</f>
      </c>
      <c r="BV202">
        <f>BU202+AC201+AB202-BG202</f>
      </c>
      <c r="BW202">
        <f>BV202+AF201+AE202-BH202</f>
      </c>
      <c r="BX202">
        <f>BW202+AI201+AH202-BI202</f>
      </c>
      <c r="BY202">
        <f>BX202+AL201+AK202-BJ202</f>
      </c>
      <c r="BZ202">
        <f>BY202+AO201+AN202-BK202</f>
      </c>
      <c r="CA202">
        <f>BZ202+AR201+AQ202-BL202</f>
      </c>
      <c r="CB202">
        <f>CA202+AU201+AT202-BM202</f>
      </c>
      <c r="CC202">
        <f>MAX(0,Plan!$B$6-SUM(AY202:BM202))</f>
      </c>
    </row>
    <row r="203" spans="1:81" x14ac:dyDescent="0.25">
      <c r="A203">
        <v>198</v>
      </c>
      <c r="B203" s="22">
        <f>EDATE(Plan!$B$5,A203-1)</f>
      </c>
      <c r="C203" s="14">
        <f>ROUND(AY203+MIN(E202+D203-AY203,$CC203),2)</f>
      </c>
      <c r="D203" s="14">
        <f>ROUND(ROUND(E202*100,0)*ROUND(D$3*100000,0)/1200000,0)/100</f>
      </c>
      <c r="E203" s="14">
        <f>ROUND(E202+D203-C203,2)</f>
      </c>
      <c r="F203" s="14">
        <f>ROUND(AZ203+MIN(H202+G203-AZ203,MAX(0,$CC203-BN203)),2)</f>
      </c>
      <c r="G203" s="14">
        <f>ROUND(ROUND(H202*100,0)*ROUND(G$3*100000,0)/1200000,0)/100</f>
      </c>
      <c r="H203" s="14">
        <f>ROUND(H202+G203-F203,2)</f>
      </c>
      <c r="I203" s="14">
        <f>ROUND(BA203+MIN(K202+J203-BA203,MAX(0,$CC203-BO203)),2)</f>
      </c>
      <c r="J203" s="14">
        <f>ROUND(ROUND(K202*100,0)*ROUND(J$3*100000,0)/1200000,0)/100</f>
      </c>
      <c r="K203" s="14">
        <f>ROUND(K202+J203-I203,2)</f>
      </c>
      <c r="L203" s="14">
        <f>ROUND(BB203+MIN(N202+M203-BB203,MAX(0,$CC203-BP203)),2)</f>
      </c>
      <c r="M203" s="14">
        <f>ROUND(ROUND(N202*100,0)*ROUND(M$3*100000,0)/1200000,0)/100</f>
      </c>
      <c r="N203" s="14">
        <f>ROUND(N202+M203-L203,2)</f>
      </c>
      <c r="O203" s="14">
        <f>ROUND(BC203+MIN(Q202+P203-BC203,MAX(0,$CC203-BQ203)),2)</f>
      </c>
      <c r="P203" s="14">
        <f>ROUND(ROUND(Q202*100,0)*ROUND(P$3*100000,0)/1200000,0)/100</f>
      </c>
      <c r="Q203" s="14">
        <f>ROUND(Q202+P203-O203,2)</f>
      </c>
      <c r="R203" s="14">
        <f>ROUND(BD203+MIN(T202+S203-BD203,MAX(0,$CC203-BR203)),2)</f>
      </c>
      <c r="S203" s="14">
        <f>ROUND(ROUND(T202*100,0)*ROUND(S$3*100000,0)/1200000,0)/100</f>
      </c>
      <c r="T203" s="14">
        <f>ROUND(T202+S203-R203,2)</f>
      </c>
      <c r="U203" s="14">
        <f>ROUND(BE203+MIN(W202+V203-BE203,MAX(0,$CC203-BS203)),2)</f>
      </c>
      <c r="V203" s="14">
        <f>ROUND(ROUND(W202*100,0)*ROUND(V$3*100000,0)/1200000,0)/100</f>
      </c>
      <c r="W203" s="14">
        <f>ROUND(W202+V203-U203,2)</f>
      </c>
      <c r="X203" s="14">
        <f>ROUND(BF203+MIN(Z202+Y203-BF203,MAX(0,$CC203-BT203)),2)</f>
      </c>
      <c r="Y203" s="14">
        <f>ROUND(ROUND(Z202*100,0)*ROUND(Y$3*100000,0)/1200000,0)/100</f>
      </c>
      <c r="Z203" s="14">
        <f>ROUND(Z202+Y203-X203,2)</f>
      </c>
      <c r="AA203" s="14">
        <f>ROUND(BG203+MIN(AC202+AB203-BG203,MAX(0,$CC203-BU203)),2)</f>
      </c>
      <c r="AB203" s="14">
        <f>ROUND(ROUND(AC202*100,0)*ROUND(AB$3*100000,0)/1200000,0)/100</f>
      </c>
      <c r="AC203" s="14">
        <f>ROUND(AC202+AB203-AA203,2)</f>
      </c>
      <c r="AD203" s="14">
        <f>ROUND(BH203+MIN(AF202+AE203-BH203,MAX(0,$CC203-BV203)),2)</f>
      </c>
      <c r="AE203" s="14">
        <f>ROUND(ROUND(AF202*100,0)*ROUND(AE$3*100000,0)/1200000,0)/100</f>
      </c>
      <c r="AF203" s="14">
        <f>ROUND(AF202+AE203-AD203,2)</f>
      </c>
      <c r="AG203" s="14">
        <f>ROUND(BI203+MIN(AI202+AH203-BI203,MAX(0,$CC203-BW203)),2)</f>
      </c>
      <c r="AH203" s="14">
        <f>ROUND(ROUND(AI202*100,0)*ROUND(AH$3*100000,0)/1200000,0)/100</f>
      </c>
      <c r="AI203" s="14">
        <f>ROUND(AI202+AH203-AG203,2)</f>
      </c>
      <c r="AJ203" s="14">
        <f>ROUND(BJ203+MIN(AL202+AK203-BJ203,MAX(0,$CC203-BX203)),2)</f>
      </c>
      <c r="AK203" s="14">
        <f>ROUND(ROUND(AL202*100,0)*ROUND(AK$3*100000,0)/1200000,0)/100</f>
      </c>
      <c r="AL203" s="14">
        <f>ROUND(AL202+AK203-AJ203,2)</f>
      </c>
      <c r="AM203" s="14">
        <f>ROUND(BK203+MIN(AO202+AN203-BK203,MAX(0,$CC203-BY203)),2)</f>
      </c>
      <c r="AN203" s="14">
        <f>ROUND(ROUND(AO202*100,0)*ROUND(AN$3*100000,0)/1200000,0)/100</f>
      </c>
      <c r="AO203" s="14">
        <f>ROUND(AO202+AN203-AM203,2)</f>
      </c>
      <c r="AP203" s="14">
        <f>ROUND(BL203+MIN(AR202+AQ203-BL203,MAX(0,$CC203-BZ203)),2)</f>
      </c>
      <c r="AQ203" s="14">
        <f>ROUND(ROUND(AR202*100,0)*ROUND(AQ$3*100000,0)/1200000,0)/100</f>
      </c>
      <c r="AR203" s="14">
        <f>ROUND(AR202+AQ203-AP203,2)</f>
      </c>
      <c r="AS203" s="14">
        <f>ROUND(BM203+MIN(AU202+AT203-BM203,MAX(0,$CC203-CA203)),2)</f>
      </c>
      <c r="AT203" s="14">
        <f>ROUND(ROUND(AU202*100,0)*ROUND(AT$3*100000,0)/1200000,0)/100</f>
      </c>
      <c r="AU203" s="14">
        <f>ROUND(AU202+AT203-AS203,2)</f>
      </c>
      <c r="AV203" s="11">
        <f>SUMIF($C$4:$AU$4,"Payment",C203:AU203)</f>
      </c>
      <c r="AW203" s="11">
        <f>SUMIF($C$4:$AU$4,"Interest",C203:AU203)</f>
      </c>
      <c r="AX203" s="11">
        <f>ROUND(SUMIF($C$4:$AU$4,"Balance",C203:AU203),2)</f>
      </c>
      <c r="AY203">
        <f>MIN(E202+D203,C$3)</f>
      </c>
      <c r="AZ203">
        <f>MIN(H202+G203,F$3)</f>
      </c>
      <c r="BA203">
        <f>MIN(K202+J203,I$3)</f>
      </c>
      <c r="BB203">
        <f>MIN(N202+M203,L$3)</f>
      </c>
      <c r="BC203">
        <f>MIN(Q202+P203,O$3)</f>
      </c>
      <c r="BD203">
        <f>MIN(T202+S203,R$3)</f>
      </c>
      <c r="BE203">
        <f>MIN(W202+V203,U$3)</f>
      </c>
      <c r="BF203">
        <f>MIN(Z202+Y203,X$3)</f>
      </c>
      <c r="BG203">
        <f>MIN(AC202+AB203,AA$3)</f>
      </c>
      <c r="BH203">
        <f>MIN(AF202+AE203,AD$3)</f>
      </c>
      <c r="BI203">
        <f>MIN(AI202+AH203,AG$3)</f>
      </c>
      <c r="BJ203">
        <f>MIN(AL202+AK203,AJ$3)</f>
      </c>
      <c r="BK203">
        <f>MIN(AO202+AN203,AM$3)</f>
      </c>
      <c r="BL203">
        <f>MIN(AR202+AQ203,AP$3)</f>
      </c>
      <c r="BM203">
        <f>MIN(AU202+AT203,AS$3)</f>
      </c>
      <c r="BN203">
        <f>E202+D203-AY203</f>
      </c>
      <c r="BO203">
        <f>BN203+H202+G203-AZ203</f>
      </c>
      <c r="BP203">
        <f>BO203+K202+J203-BA203</f>
      </c>
      <c r="BQ203">
        <f>BP203+N202+M203-BB203</f>
      </c>
      <c r="BR203">
        <f>BQ203+Q202+P203-BC203</f>
      </c>
      <c r="BS203">
        <f>BR203+T202+S203-BD203</f>
      </c>
      <c r="BT203">
        <f>BS203+W202+V203-BE203</f>
      </c>
      <c r="BU203">
        <f>BT203+Z202+Y203-BF203</f>
      </c>
      <c r="BV203">
        <f>BU203+AC202+AB203-BG203</f>
      </c>
      <c r="BW203">
        <f>BV203+AF202+AE203-BH203</f>
      </c>
      <c r="BX203">
        <f>BW203+AI202+AH203-BI203</f>
      </c>
      <c r="BY203">
        <f>BX203+AL202+AK203-BJ203</f>
      </c>
      <c r="BZ203">
        <f>BY203+AO202+AN203-BK203</f>
      </c>
      <c r="CA203">
        <f>BZ203+AR202+AQ203-BL203</f>
      </c>
      <c r="CB203">
        <f>CA203+AU202+AT203-BM203</f>
      </c>
      <c r="CC203">
        <f>MAX(0,Plan!$B$6-SUM(AY203:BM203))</f>
      </c>
    </row>
    <row r="204" spans="1:81" x14ac:dyDescent="0.25">
      <c r="A204">
        <v>199</v>
      </c>
      <c r="B204" s="22">
        <f>EDATE(Plan!$B$5,A204-1)</f>
      </c>
      <c r="C204" s="14">
        <f>ROUND(AY204+MIN(E203+D204-AY204,$CC204),2)</f>
      </c>
      <c r="D204" s="14">
        <f>ROUND(ROUND(E203*100,0)*ROUND(D$3*100000,0)/1200000,0)/100</f>
      </c>
      <c r="E204" s="14">
        <f>ROUND(E203+D204-C204,2)</f>
      </c>
      <c r="F204" s="14">
        <f>ROUND(AZ204+MIN(H203+G204-AZ204,MAX(0,$CC204-BN204)),2)</f>
      </c>
      <c r="G204" s="14">
        <f>ROUND(ROUND(H203*100,0)*ROUND(G$3*100000,0)/1200000,0)/100</f>
      </c>
      <c r="H204" s="14">
        <f>ROUND(H203+G204-F204,2)</f>
      </c>
      <c r="I204" s="14">
        <f>ROUND(BA204+MIN(K203+J204-BA204,MAX(0,$CC204-BO204)),2)</f>
      </c>
      <c r="J204" s="14">
        <f>ROUND(ROUND(K203*100,0)*ROUND(J$3*100000,0)/1200000,0)/100</f>
      </c>
      <c r="K204" s="14">
        <f>ROUND(K203+J204-I204,2)</f>
      </c>
      <c r="L204" s="14">
        <f>ROUND(BB204+MIN(N203+M204-BB204,MAX(0,$CC204-BP204)),2)</f>
      </c>
      <c r="M204" s="14">
        <f>ROUND(ROUND(N203*100,0)*ROUND(M$3*100000,0)/1200000,0)/100</f>
      </c>
      <c r="N204" s="14">
        <f>ROUND(N203+M204-L204,2)</f>
      </c>
      <c r="O204" s="14">
        <f>ROUND(BC204+MIN(Q203+P204-BC204,MAX(0,$CC204-BQ204)),2)</f>
      </c>
      <c r="P204" s="14">
        <f>ROUND(ROUND(Q203*100,0)*ROUND(P$3*100000,0)/1200000,0)/100</f>
      </c>
      <c r="Q204" s="14">
        <f>ROUND(Q203+P204-O204,2)</f>
      </c>
      <c r="R204" s="14">
        <f>ROUND(BD204+MIN(T203+S204-BD204,MAX(0,$CC204-BR204)),2)</f>
      </c>
      <c r="S204" s="14">
        <f>ROUND(ROUND(T203*100,0)*ROUND(S$3*100000,0)/1200000,0)/100</f>
      </c>
      <c r="T204" s="14">
        <f>ROUND(T203+S204-R204,2)</f>
      </c>
      <c r="U204" s="14">
        <f>ROUND(BE204+MIN(W203+V204-BE204,MAX(0,$CC204-BS204)),2)</f>
      </c>
      <c r="V204" s="14">
        <f>ROUND(ROUND(W203*100,0)*ROUND(V$3*100000,0)/1200000,0)/100</f>
      </c>
      <c r="W204" s="14">
        <f>ROUND(W203+V204-U204,2)</f>
      </c>
      <c r="X204" s="14">
        <f>ROUND(BF204+MIN(Z203+Y204-BF204,MAX(0,$CC204-BT204)),2)</f>
      </c>
      <c r="Y204" s="14">
        <f>ROUND(ROUND(Z203*100,0)*ROUND(Y$3*100000,0)/1200000,0)/100</f>
      </c>
      <c r="Z204" s="14">
        <f>ROUND(Z203+Y204-X204,2)</f>
      </c>
      <c r="AA204" s="14">
        <f>ROUND(BG204+MIN(AC203+AB204-BG204,MAX(0,$CC204-BU204)),2)</f>
      </c>
      <c r="AB204" s="14">
        <f>ROUND(ROUND(AC203*100,0)*ROUND(AB$3*100000,0)/1200000,0)/100</f>
      </c>
      <c r="AC204" s="14">
        <f>ROUND(AC203+AB204-AA204,2)</f>
      </c>
      <c r="AD204" s="14">
        <f>ROUND(BH204+MIN(AF203+AE204-BH204,MAX(0,$CC204-BV204)),2)</f>
      </c>
      <c r="AE204" s="14">
        <f>ROUND(ROUND(AF203*100,0)*ROUND(AE$3*100000,0)/1200000,0)/100</f>
      </c>
      <c r="AF204" s="14">
        <f>ROUND(AF203+AE204-AD204,2)</f>
      </c>
      <c r="AG204" s="14">
        <f>ROUND(BI204+MIN(AI203+AH204-BI204,MAX(0,$CC204-BW204)),2)</f>
      </c>
      <c r="AH204" s="14">
        <f>ROUND(ROUND(AI203*100,0)*ROUND(AH$3*100000,0)/1200000,0)/100</f>
      </c>
      <c r="AI204" s="14">
        <f>ROUND(AI203+AH204-AG204,2)</f>
      </c>
      <c r="AJ204" s="14">
        <f>ROUND(BJ204+MIN(AL203+AK204-BJ204,MAX(0,$CC204-BX204)),2)</f>
      </c>
      <c r="AK204" s="14">
        <f>ROUND(ROUND(AL203*100,0)*ROUND(AK$3*100000,0)/1200000,0)/100</f>
      </c>
      <c r="AL204" s="14">
        <f>ROUND(AL203+AK204-AJ204,2)</f>
      </c>
      <c r="AM204" s="14">
        <f>ROUND(BK204+MIN(AO203+AN204-BK204,MAX(0,$CC204-BY204)),2)</f>
      </c>
      <c r="AN204" s="14">
        <f>ROUND(ROUND(AO203*100,0)*ROUND(AN$3*100000,0)/1200000,0)/100</f>
      </c>
      <c r="AO204" s="14">
        <f>ROUND(AO203+AN204-AM204,2)</f>
      </c>
      <c r="AP204" s="14">
        <f>ROUND(BL204+MIN(AR203+AQ204-BL204,MAX(0,$CC204-BZ204)),2)</f>
      </c>
      <c r="AQ204" s="14">
        <f>ROUND(ROUND(AR203*100,0)*ROUND(AQ$3*100000,0)/1200000,0)/100</f>
      </c>
      <c r="AR204" s="14">
        <f>ROUND(AR203+AQ204-AP204,2)</f>
      </c>
      <c r="AS204" s="14">
        <f>ROUND(BM204+MIN(AU203+AT204-BM204,MAX(0,$CC204-CA204)),2)</f>
      </c>
      <c r="AT204" s="14">
        <f>ROUND(ROUND(AU203*100,0)*ROUND(AT$3*100000,0)/1200000,0)/100</f>
      </c>
      <c r="AU204" s="14">
        <f>ROUND(AU203+AT204-AS204,2)</f>
      </c>
      <c r="AV204" s="11">
        <f>SUMIF($C$4:$AU$4,"Payment",C204:AU204)</f>
      </c>
      <c r="AW204" s="11">
        <f>SUMIF($C$4:$AU$4,"Interest",C204:AU204)</f>
      </c>
      <c r="AX204" s="11">
        <f>ROUND(SUMIF($C$4:$AU$4,"Balance",C204:AU204),2)</f>
      </c>
      <c r="AY204">
        <f>MIN(E203+D204,C$3)</f>
      </c>
      <c r="AZ204">
        <f>MIN(H203+G204,F$3)</f>
      </c>
      <c r="BA204">
        <f>MIN(K203+J204,I$3)</f>
      </c>
      <c r="BB204">
        <f>MIN(N203+M204,L$3)</f>
      </c>
      <c r="BC204">
        <f>MIN(Q203+P204,O$3)</f>
      </c>
      <c r="BD204">
        <f>MIN(T203+S204,R$3)</f>
      </c>
      <c r="BE204">
        <f>MIN(W203+V204,U$3)</f>
      </c>
      <c r="BF204">
        <f>MIN(Z203+Y204,X$3)</f>
      </c>
      <c r="BG204">
        <f>MIN(AC203+AB204,AA$3)</f>
      </c>
      <c r="BH204">
        <f>MIN(AF203+AE204,AD$3)</f>
      </c>
      <c r="BI204">
        <f>MIN(AI203+AH204,AG$3)</f>
      </c>
      <c r="BJ204">
        <f>MIN(AL203+AK204,AJ$3)</f>
      </c>
      <c r="BK204">
        <f>MIN(AO203+AN204,AM$3)</f>
      </c>
      <c r="BL204">
        <f>MIN(AR203+AQ204,AP$3)</f>
      </c>
      <c r="BM204">
        <f>MIN(AU203+AT204,AS$3)</f>
      </c>
      <c r="BN204">
        <f>E203+D204-AY204</f>
      </c>
      <c r="BO204">
        <f>BN204+H203+G204-AZ204</f>
      </c>
      <c r="BP204">
        <f>BO204+K203+J204-BA204</f>
      </c>
      <c r="BQ204">
        <f>BP204+N203+M204-BB204</f>
      </c>
      <c r="BR204">
        <f>BQ204+Q203+P204-BC204</f>
      </c>
      <c r="BS204">
        <f>BR204+T203+S204-BD204</f>
      </c>
      <c r="BT204">
        <f>BS204+W203+V204-BE204</f>
      </c>
      <c r="BU204">
        <f>BT204+Z203+Y204-BF204</f>
      </c>
      <c r="BV204">
        <f>BU204+AC203+AB204-BG204</f>
      </c>
      <c r="BW204">
        <f>BV204+AF203+AE204-BH204</f>
      </c>
      <c r="BX204">
        <f>BW204+AI203+AH204-BI204</f>
      </c>
      <c r="BY204">
        <f>BX204+AL203+AK204-BJ204</f>
      </c>
      <c r="BZ204">
        <f>BY204+AO203+AN204-BK204</f>
      </c>
      <c r="CA204">
        <f>BZ204+AR203+AQ204-BL204</f>
      </c>
      <c r="CB204">
        <f>CA204+AU203+AT204-BM204</f>
      </c>
      <c r="CC204">
        <f>MAX(0,Plan!$B$6-SUM(AY204:BM204))</f>
      </c>
    </row>
    <row r="205" spans="1:81" x14ac:dyDescent="0.25">
      <c r="A205">
        <v>200</v>
      </c>
      <c r="B205" s="22">
        <f>EDATE(Plan!$B$5,A205-1)</f>
      </c>
      <c r="C205" s="14">
        <f>ROUND(AY205+MIN(E204+D205-AY205,$CC205),2)</f>
      </c>
      <c r="D205" s="14">
        <f>ROUND(ROUND(E204*100,0)*ROUND(D$3*100000,0)/1200000,0)/100</f>
      </c>
      <c r="E205" s="14">
        <f>ROUND(E204+D205-C205,2)</f>
      </c>
      <c r="F205" s="14">
        <f>ROUND(AZ205+MIN(H204+G205-AZ205,MAX(0,$CC205-BN205)),2)</f>
      </c>
      <c r="G205" s="14">
        <f>ROUND(ROUND(H204*100,0)*ROUND(G$3*100000,0)/1200000,0)/100</f>
      </c>
      <c r="H205" s="14">
        <f>ROUND(H204+G205-F205,2)</f>
      </c>
      <c r="I205" s="14">
        <f>ROUND(BA205+MIN(K204+J205-BA205,MAX(0,$CC205-BO205)),2)</f>
      </c>
      <c r="J205" s="14">
        <f>ROUND(ROUND(K204*100,0)*ROUND(J$3*100000,0)/1200000,0)/100</f>
      </c>
      <c r="K205" s="14">
        <f>ROUND(K204+J205-I205,2)</f>
      </c>
      <c r="L205" s="14">
        <f>ROUND(BB205+MIN(N204+M205-BB205,MAX(0,$CC205-BP205)),2)</f>
      </c>
      <c r="M205" s="14">
        <f>ROUND(ROUND(N204*100,0)*ROUND(M$3*100000,0)/1200000,0)/100</f>
      </c>
      <c r="N205" s="14">
        <f>ROUND(N204+M205-L205,2)</f>
      </c>
      <c r="O205" s="14">
        <f>ROUND(BC205+MIN(Q204+P205-BC205,MAX(0,$CC205-BQ205)),2)</f>
      </c>
      <c r="P205" s="14">
        <f>ROUND(ROUND(Q204*100,0)*ROUND(P$3*100000,0)/1200000,0)/100</f>
      </c>
      <c r="Q205" s="14">
        <f>ROUND(Q204+P205-O205,2)</f>
      </c>
      <c r="R205" s="14">
        <f>ROUND(BD205+MIN(T204+S205-BD205,MAX(0,$CC205-BR205)),2)</f>
      </c>
      <c r="S205" s="14">
        <f>ROUND(ROUND(T204*100,0)*ROUND(S$3*100000,0)/1200000,0)/100</f>
      </c>
      <c r="T205" s="14">
        <f>ROUND(T204+S205-R205,2)</f>
      </c>
      <c r="U205" s="14">
        <f>ROUND(BE205+MIN(W204+V205-BE205,MAX(0,$CC205-BS205)),2)</f>
      </c>
      <c r="V205" s="14">
        <f>ROUND(ROUND(W204*100,0)*ROUND(V$3*100000,0)/1200000,0)/100</f>
      </c>
      <c r="W205" s="14">
        <f>ROUND(W204+V205-U205,2)</f>
      </c>
      <c r="X205" s="14">
        <f>ROUND(BF205+MIN(Z204+Y205-BF205,MAX(0,$CC205-BT205)),2)</f>
      </c>
      <c r="Y205" s="14">
        <f>ROUND(ROUND(Z204*100,0)*ROUND(Y$3*100000,0)/1200000,0)/100</f>
      </c>
      <c r="Z205" s="14">
        <f>ROUND(Z204+Y205-X205,2)</f>
      </c>
      <c r="AA205" s="14">
        <f>ROUND(BG205+MIN(AC204+AB205-BG205,MAX(0,$CC205-BU205)),2)</f>
      </c>
      <c r="AB205" s="14">
        <f>ROUND(ROUND(AC204*100,0)*ROUND(AB$3*100000,0)/1200000,0)/100</f>
      </c>
      <c r="AC205" s="14">
        <f>ROUND(AC204+AB205-AA205,2)</f>
      </c>
      <c r="AD205" s="14">
        <f>ROUND(BH205+MIN(AF204+AE205-BH205,MAX(0,$CC205-BV205)),2)</f>
      </c>
      <c r="AE205" s="14">
        <f>ROUND(ROUND(AF204*100,0)*ROUND(AE$3*100000,0)/1200000,0)/100</f>
      </c>
      <c r="AF205" s="14">
        <f>ROUND(AF204+AE205-AD205,2)</f>
      </c>
      <c r="AG205" s="14">
        <f>ROUND(BI205+MIN(AI204+AH205-BI205,MAX(0,$CC205-BW205)),2)</f>
      </c>
      <c r="AH205" s="14">
        <f>ROUND(ROUND(AI204*100,0)*ROUND(AH$3*100000,0)/1200000,0)/100</f>
      </c>
      <c r="AI205" s="14">
        <f>ROUND(AI204+AH205-AG205,2)</f>
      </c>
      <c r="AJ205" s="14">
        <f>ROUND(BJ205+MIN(AL204+AK205-BJ205,MAX(0,$CC205-BX205)),2)</f>
      </c>
      <c r="AK205" s="14">
        <f>ROUND(ROUND(AL204*100,0)*ROUND(AK$3*100000,0)/1200000,0)/100</f>
      </c>
      <c r="AL205" s="14">
        <f>ROUND(AL204+AK205-AJ205,2)</f>
      </c>
      <c r="AM205" s="14">
        <f>ROUND(BK205+MIN(AO204+AN205-BK205,MAX(0,$CC205-BY205)),2)</f>
      </c>
      <c r="AN205" s="14">
        <f>ROUND(ROUND(AO204*100,0)*ROUND(AN$3*100000,0)/1200000,0)/100</f>
      </c>
      <c r="AO205" s="14">
        <f>ROUND(AO204+AN205-AM205,2)</f>
      </c>
      <c r="AP205" s="14">
        <f>ROUND(BL205+MIN(AR204+AQ205-BL205,MAX(0,$CC205-BZ205)),2)</f>
      </c>
      <c r="AQ205" s="14">
        <f>ROUND(ROUND(AR204*100,0)*ROUND(AQ$3*100000,0)/1200000,0)/100</f>
      </c>
      <c r="AR205" s="14">
        <f>ROUND(AR204+AQ205-AP205,2)</f>
      </c>
      <c r="AS205" s="14">
        <f>ROUND(BM205+MIN(AU204+AT205-BM205,MAX(0,$CC205-CA205)),2)</f>
      </c>
      <c r="AT205" s="14">
        <f>ROUND(ROUND(AU204*100,0)*ROUND(AT$3*100000,0)/1200000,0)/100</f>
      </c>
      <c r="AU205" s="14">
        <f>ROUND(AU204+AT205-AS205,2)</f>
      </c>
      <c r="AV205" s="11">
        <f>SUMIF($C$4:$AU$4,"Payment",C205:AU205)</f>
      </c>
      <c r="AW205" s="11">
        <f>SUMIF($C$4:$AU$4,"Interest",C205:AU205)</f>
      </c>
      <c r="AX205" s="11">
        <f>ROUND(SUMIF($C$4:$AU$4,"Balance",C205:AU205),2)</f>
      </c>
      <c r="AY205">
        <f>MIN(E204+D205,C$3)</f>
      </c>
      <c r="AZ205">
        <f>MIN(H204+G205,F$3)</f>
      </c>
      <c r="BA205">
        <f>MIN(K204+J205,I$3)</f>
      </c>
      <c r="BB205">
        <f>MIN(N204+M205,L$3)</f>
      </c>
      <c r="BC205">
        <f>MIN(Q204+P205,O$3)</f>
      </c>
      <c r="BD205">
        <f>MIN(T204+S205,R$3)</f>
      </c>
      <c r="BE205">
        <f>MIN(W204+V205,U$3)</f>
      </c>
      <c r="BF205">
        <f>MIN(Z204+Y205,X$3)</f>
      </c>
      <c r="BG205">
        <f>MIN(AC204+AB205,AA$3)</f>
      </c>
      <c r="BH205">
        <f>MIN(AF204+AE205,AD$3)</f>
      </c>
      <c r="BI205">
        <f>MIN(AI204+AH205,AG$3)</f>
      </c>
      <c r="BJ205">
        <f>MIN(AL204+AK205,AJ$3)</f>
      </c>
      <c r="BK205">
        <f>MIN(AO204+AN205,AM$3)</f>
      </c>
      <c r="BL205">
        <f>MIN(AR204+AQ205,AP$3)</f>
      </c>
      <c r="BM205">
        <f>MIN(AU204+AT205,AS$3)</f>
      </c>
      <c r="BN205">
        <f>E204+D205-AY205</f>
      </c>
      <c r="BO205">
        <f>BN205+H204+G205-AZ205</f>
      </c>
      <c r="BP205">
        <f>BO205+K204+J205-BA205</f>
      </c>
      <c r="BQ205">
        <f>BP205+N204+M205-BB205</f>
      </c>
      <c r="BR205">
        <f>BQ205+Q204+P205-BC205</f>
      </c>
      <c r="BS205">
        <f>BR205+T204+S205-BD205</f>
      </c>
      <c r="BT205">
        <f>BS205+W204+V205-BE205</f>
      </c>
      <c r="BU205">
        <f>BT205+Z204+Y205-BF205</f>
      </c>
      <c r="BV205">
        <f>BU205+AC204+AB205-BG205</f>
      </c>
      <c r="BW205">
        <f>BV205+AF204+AE205-BH205</f>
      </c>
      <c r="BX205">
        <f>BW205+AI204+AH205-BI205</f>
      </c>
      <c r="BY205">
        <f>BX205+AL204+AK205-BJ205</f>
      </c>
      <c r="BZ205">
        <f>BY205+AO204+AN205-BK205</f>
      </c>
      <c r="CA205">
        <f>BZ205+AR204+AQ205-BL205</f>
      </c>
      <c r="CB205">
        <f>CA205+AU204+AT205-BM205</f>
      </c>
      <c r="CC205">
        <f>MAX(0,Plan!$B$6-SUM(AY205:BM205))</f>
      </c>
    </row>
    <row r="206" spans="1:81" x14ac:dyDescent="0.25">
      <c r="A206">
        <v>201</v>
      </c>
      <c r="B206" s="22">
        <f>EDATE(Plan!$B$5,A206-1)</f>
      </c>
      <c r="C206" s="14">
        <f>ROUND(AY206+MIN(E205+D206-AY206,$CC206),2)</f>
      </c>
      <c r="D206" s="14">
        <f>ROUND(ROUND(E205*100,0)*ROUND(D$3*100000,0)/1200000,0)/100</f>
      </c>
      <c r="E206" s="14">
        <f>ROUND(E205+D206-C206,2)</f>
      </c>
      <c r="F206" s="14">
        <f>ROUND(AZ206+MIN(H205+G206-AZ206,MAX(0,$CC206-BN206)),2)</f>
      </c>
      <c r="G206" s="14">
        <f>ROUND(ROUND(H205*100,0)*ROUND(G$3*100000,0)/1200000,0)/100</f>
      </c>
      <c r="H206" s="14">
        <f>ROUND(H205+G206-F206,2)</f>
      </c>
      <c r="I206" s="14">
        <f>ROUND(BA206+MIN(K205+J206-BA206,MAX(0,$CC206-BO206)),2)</f>
      </c>
      <c r="J206" s="14">
        <f>ROUND(ROUND(K205*100,0)*ROUND(J$3*100000,0)/1200000,0)/100</f>
      </c>
      <c r="K206" s="14">
        <f>ROUND(K205+J206-I206,2)</f>
      </c>
      <c r="L206" s="14">
        <f>ROUND(BB206+MIN(N205+M206-BB206,MAX(0,$CC206-BP206)),2)</f>
      </c>
      <c r="M206" s="14">
        <f>ROUND(ROUND(N205*100,0)*ROUND(M$3*100000,0)/1200000,0)/100</f>
      </c>
      <c r="N206" s="14">
        <f>ROUND(N205+M206-L206,2)</f>
      </c>
      <c r="O206" s="14">
        <f>ROUND(BC206+MIN(Q205+P206-BC206,MAX(0,$CC206-BQ206)),2)</f>
      </c>
      <c r="P206" s="14">
        <f>ROUND(ROUND(Q205*100,0)*ROUND(P$3*100000,0)/1200000,0)/100</f>
      </c>
      <c r="Q206" s="14">
        <f>ROUND(Q205+P206-O206,2)</f>
      </c>
      <c r="R206" s="14">
        <f>ROUND(BD206+MIN(T205+S206-BD206,MAX(0,$CC206-BR206)),2)</f>
      </c>
      <c r="S206" s="14">
        <f>ROUND(ROUND(T205*100,0)*ROUND(S$3*100000,0)/1200000,0)/100</f>
      </c>
      <c r="T206" s="14">
        <f>ROUND(T205+S206-R206,2)</f>
      </c>
      <c r="U206" s="14">
        <f>ROUND(BE206+MIN(W205+V206-BE206,MAX(0,$CC206-BS206)),2)</f>
      </c>
      <c r="V206" s="14">
        <f>ROUND(ROUND(W205*100,0)*ROUND(V$3*100000,0)/1200000,0)/100</f>
      </c>
      <c r="W206" s="14">
        <f>ROUND(W205+V206-U206,2)</f>
      </c>
      <c r="X206" s="14">
        <f>ROUND(BF206+MIN(Z205+Y206-BF206,MAX(0,$CC206-BT206)),2)</f>
      </c>
      <c r="Y206" s="14">
        <f>ROUND(ROUND(Z205*100,0)*ROUND(Y$3*100000,0)/1200000,0)/100</f>
      </c>
      <c r="Z206" s="14">
        <f>ROUND(Z205+Y206-X206,2)</f>
      </c>
      <c r="AA206" s="14">
        <f>ROUND(BG206+MIN(AC205+AB206-BG206,MAX(0,$CC206-BU206)),2)</f>
      </c>
      <c r="AB206" s="14">
        <f>ROUND(ROUND(AC205*100,0)*ROUND(AB$3*100000,0)/1200000,0)/100</f>
      </c>
      <c r="AC206" s="14">
        <f>ROUND(AC205+AB206-AA206,2)</f>
      </c>
      <c r="AD206" s="14">
        <f>ROUND(BH206+MIN(AF205+AE206-BH206,MAX(0,$CC206-BV206)),2)</f>
      </c>
      <c r="AE206" s="14">
        <f>ROUND(ROUND(AF205*100,0)*ROUND(AE$3*100000,0)/1200000,0)/100</f>
      </c>
      <c r="AF206" s="14">
        <f>ROUND(AF205+AE206-AD206,2)</f>
      </c>
      <c r="AG206" s="14">
        <f>ROUND(BI206+MIN(AI205+AH206-BI206,MAX(0,$CC206-BW206)),2)</f>
      </c>
      <c r="AH206" s="14">
        <f>ROUND(ROUND(AI205*100,0)*ROUND(AH$3*100000,0)/1200000,0)/100</f>
      </c>
      <c r="AI206" s="14">
        <f>ROUND(AI205+AH206-AG206,2)</f>
      </c>
      <c r="AJ206" s="14">
        <f>ROUND(BJ206+MIN(AL205+AK206-BJ206,MAX(0,$CC206-BX206)),2)</f>
      </c>
      <c r="AK206" s="14">
        <f>ROUND(ROUND(AL205*100,0)*ROUND(AK$3*100000,0)/1200000,0)/100</f>
      </c>
      <c r="AL206" s="14">
        <f>ROUND(AL205+AK206-AJ206,2)</f>
      </c>
      <c r="AM206" s="14">
        <f>ROUND(BK206+MIN(AO205+AN206-BK206,MAX(0,$CC206-BY206)),2)</f>
      </c>
      <c r="AN206" s="14">
        <f>ROUND(ROUND(AO205*100,0)*ROUND(AN$3*100000,0)/1200000,0)/100</f>
      </c>
      <c r="AO206" s="14">
        <f>ROUND(AO205+AN206-AM206,2)</f>
      </c>
      <c r="AP206" s="14">
        <f>ROUND(BL206+MIN(AR205+AQ206-BL206,MAX(0,$CC206-BZ206)),2)</f>
      </c>
      <c r="AQ206" s="14">
        <f>ROUND(ROUND(AR205*100,0)*ROUND(AQ$3*100000,0)/1200000,0)/100</f>
      </c>
      <c r="AR206" s="14">
        <f>ROUND(AR205+AQ206-AP206,2)</f>
      </c>
      <c r="AS206" s="14">
        <f>ROUND(BM206+MIN(AU205+AT206-BM206,MAX(0,$CC206-CA206)),2)</f>
      </c>
      <c r="AT206" s="14">
        <f>ROUND(ROUND(AU205*100,0)*ROUND(AT$3*100000,0)/1200000,0)/100</f>
      </c>
      <c r="AU206" s="14">
        <f>ROUND(AU205+AT206-AS206,2)</f>
      </c>
      <c r="AV206" s="11">
        <f>SUMIF($C$4:$AU$4,"Payment",C206:AU206)</f>
      </c>
      <c r="AW206" s="11">
        <f>SUMIF($C$4:$AU$4,"Interest",C206:AU206)</f>
      </c>
      <c r="AX206" s="11">
        <f>ROUND(SUMIF($C$4:$AU$4,"Balance",C206:AU206),2)</f>
      </c>
      <c r="AY206">
        <f>MIN(E205+D206,C$3)</f>
      </c>
      <c r="AZ206">
        <f>MIN(H205+G206,F$3)</f>
      </c>
      <c r="BA206">
        <f>MIN(K205+J206,I$3)</f>
      </c>
      <c r="BB206">
        <f>MIN(N205+M206,L$3)</f>
      </c>
      <c r="BC206">
        <f>MIN(Q205+P206,O$3)</f>
      </c>
      <c r="BD206">
        <f>MIN(T205+S206,R$3)</f>
      </c>
      <c r="BE206">
        <f>MIN(W205+V206,U$3)</f>
      </c>
      <c r="BF206">
        <f>MIN(Z205+Y206,X$3)</f>
      </c>
      <c r="BG206">
        <f>MIN(AC205+AB206,AA$3)</f>
      </c>
      <c r="BH206">
        <f>MIN(AF205+AE206,AD$3)</f>
      </c>
      <c r="BI206">
        <f>MIN(AI205+AH206,AG$3)</f>
      </c>
      <c r="BJ206">
        <f>MIN(AL205+AK206,AJ$3)</f>
      </c>
      <c r="BK206">
        <f>MIN(AO205+AN206,AM$3)</f>
      </c>
      <c r="BL206">
        <f>MIN(AR205+AQ206,AP$3)</f>
      </c>
      <c r="BM206">
        <f>MIN(AU205+AT206,AS$3)</f>
      </c>
      <c r="BN206">
        <f>E205+D206-AY206</f>
      </c>
      <c r="BO206">
        <f>BN206+H205+G206-AZ206</f>
      </c>
      <c r="BP206">
        <f>BO206+K205+J206-BA206</f>
      </c>
      <c r="BQ206">
        <f>BP206+N205+M206-BB206</f>
      </c>
      <c r="BR206">
        <f>BQ206+Q205+P206-BC206</f>
      </c>
      <c r="BS206">
        <f>BR206+T205+S206-BD206</f>
      </c>
      <c r="BT206">
        <f>BS206+W205+V206-BE206</f>
      </c>
      <c r="BU206">
        <f>BT206+Z205+Y206-BF206</f>
      </c>
      <c r="BV206">
        <f>BU206+AC205+AB206-BG206</f>
      </c>
      <c r="BW206">
        <f>BV206+AF205+AE206-BH206</f>
      </c>
      <c r="BX206">
        <f>BW206+AI205+AH206-BI206</f>
      </c>
      <c r="BY206">
        <f>BX206+AL205+AK206-BJ206</f>
      </c>
      <c r="BZ206">
        <f>BY206+AO205+AN206-BK206</f>
      </c>
      <c r="CA206">
        <f>BZ206+AR205+AQ206-BL206</f>
      </c>
      <c r="CB206">
        <f>CA206+AU205+AT206-BM206</f>
      </c>
      <c r="CC206">
        <f>MAX(0,Plan!$B$6-SUM(AY206:BM206))</f>
      </c>
    </row>
    <row r="207" spans="1:81" x14ac:dyDescent="0.25">
      <c r="A207">
        <v>202</v>
      </c>
      <c r="B207" s="22">
        <f>EDATE(Plan!$B$5,A207-1)</f>
      </c>
      <c r="C207" s="14">
        <f>ROUND(AY207+MIN(E206+D207-AY207,$CC207),2)</f>
      </c>
      <c r="D207" s="14">
        <f>ROUND(ROUND(E206*100,0)*ROUND(D$3*100000,0)/1200000,0)/100</f>
      </c>
      <c r="E207" s="14">
        <f>ROUND(E206+D207-C207,2)</f>
      </c>
      <c r="F207" s="14">
        <f>ROUND(AZ207+MIN(H206+G207-AZ207,MAX(0,$CC207-BN207)),2)</f>
      </c>
      <c r="G207" s="14">
        <f>ROUND(ROUND(H206*100,0)*ROUND(G$3*100000,0)/1200000,0)/100</f>
      </c>
      <c r="H207" s="14">
        <f>ROUND(H206+G207-F207,2)</f>
      </c>
      <c r="I207" s="14">
        <f>ROUND(BA207+MIN(K206+J207-BA207,MAX(0,$CC207-BO207)),2)</f>
      </c>
      <c r="J207" s="14">
        <f>ROUND(ROUND(K206*100,0)*ROUND(J$3*100000,0)/1200000,0)/100</f>
      </c>
      <c r="K207" s="14">
        <f>ROUND(K206+J207-I207,2)</f>
      </c>
      <c r="L207" s="14">
        <f>ROUND(BB207+MIN(N206+M207-BB207,MAX(0,$CC207-BP207)),2)</f>
      </c>
      <c r="M207" s="14">
        <f>ROUND(ROUND(N206*100,0)*ROUND(M$3*100000,0)/1200000,0)/100</f>
      </c>
      <c r="N207" s="14">
        <f>ROUND(N206+M207-L207,2)</f>
      </c>
      <c r="O207" s="14">
        <f>ROUND(BC207+MIN(Q206+P207-BC207,MAX(0,$CC207-BQ207)),2)</f>
      </c>
      <c r="P207" s="14">
        <f>ROUND(ROUND(Q206*100,0)*ROUND(P$3*100000,0)/1200000,0)/100</f>
      </c>
      <c r="Q207" s="14">
        <f>ROUND(Q206+P207-O207,2)</f>
      </c>
      <c r="R207" s="14">
        <f>ROUND(BD207+MIN(T206+S207-BD207,MAX(0,$CC207-BR207)),2)</f>
      </c>
      <c r="S207" s="14">
        <f>ROUND(ROUND(T206*100,0)*ROUND(S$3*100000,0)/1200000,0)/100</f>
      </c>
      <c r="T207" s="14">
        <f>ROUND(T206+S207-R207,2)</f>
      </c>
      <c r="U207" s="14">
        <f>ROUND(BE207+MIN(W206+V207-BE207,MAX(0,$CC207-BS207)),2)</f>
      </c>
      <c r="V207" s="14">
        <f>ROUND(ROUND(W206*100,0)*ROUND(V$3*100000,0)/1200000,0)/100</f>
      </c>
      <c r="W207" s="14">
        <f>ROUND(W206+V207-U207,2)</f>
      </c>
      <c r="X207" s="14">
        <f>ROUND(BF207+MIN(Z206+Y207-BF207,MAX(0,$CC207-BT207)),2)</f>
      </c>
      <c r="Y207" s="14">
        <f>ROUND(ROUND(Z206*100,0)*ROUND(Y$3*100000,0)/1200000,0)/100</f>
      </c>
      <c r="Z207" s="14">
        <f>ROUND(Z206+Y207-X207,2)</f>
      </c>
      <c r="AA207" s="14">
        <f>ROUND(BG207+MIN(AC206+AB207-BG207,MAX(0,$CC207-BU207)),2)</f>
      </c>
      <c r="AB207" s="14">
        <f>ROUND(ROUND(AC206*100,0)*ROUND(AB$3*100000,0)/1200000,0)/100</f>
      </c>
      <c r="AC207" s="14">
        <f>ROUND(AC206+AB207-AA207,2)</f>
      </c>
      <c r="AD207" s="14">
        <f>ROUND(BH207+MIN(AF206+AE207-BH207,MAX(0,$CC207-BV207)),2)</f>
      </c>
      <c r="AE207" s="14">
        <f>ROUND(ROUND(AF206*100,0)*ROUND(AE$3*100000,0)/1200000,0)/100</f>
      </c>
      <c r="AF207" s="14">
        <f>ROUND(AF206+AE207-AD207,2)</f>
      </c>
      <c r="AG207" s="14">
        <f>ROUND(BI207+MIN(AI206+AH207-BI207,MAX(0,$CC207-BW207)),2)</f>
      </c>
      <c r="AH207" s="14">
        <f>ROUND(ROUND(AI206*100,0)*ROUND(AH$3*100000,0)/1200000,0)/100</f>
      </c>
      <c r="AI207" s="14">
        <f>ROUND(AI206+AH207-AG207,2)</f>
      </c>
      <c r="AJ207" s="14">
        <f>ROUND(BJ207+MIN(AL206+AK207-BJ207,MAX(0,$CC207-BX207)),2)</f>
      </c>
      <c r="AK207" s="14">
        <f>ROUND(ROUND(AL206*100,0)*ROUND(AK$3*100000,0)/1200000,0)/100</f>
      </c>
      <c r="AL207" s="14">
        <f>ROUND(AL206+AK207-AJ207,2)</f>
      </c>
      <c r="AM207" s="14">
        <f>ROUND(BK207+MIN(AO206+AN207-BK207,MAX(0,$CC207-BY207)),2)</f>
      </c>
      <c r="AN207" s="14">
        <f>ROUND(ROUND(AO206*100,0)*ROUND(AN$3*100000,0)/1200000,0)/100</f>
      </c>
      <c r="AO207" s="14">
        <f>ROUND(AO206+AN207-AM207,2)</f>
      </c>
      <c r="AP207" s="14">
        <f>ROUND(BL207+MIN(AR206+AQ207-BL207,MAX(0,$CC207-BZ207)),2)</f>
      </c>
      <c r="AQ207" s="14">
        <f>ROUND(ROUND(AR206*100,0)*ROUND(AQ$3*100000,0)/1200000,0)/100</f>
      </c>
      <c r="AR207" s="14">
        <f>ROUND(AR206+AQ207-AP207,2)</f>
      </c>
      <c r="AS207" s="14">
        <f>ROUND(BM207+MIN(AU206+AT207-BM207,MAX(0,$CC207-CA207)),2)</f>
      </c>
      <c r="AT207" s="14">
        <f>ROUND(ROUND(AU206*100,0)*ROUND(AT$3*100000,0)/1200000,0)/100</f>
      </c>
      <c r="AU207" s="14">
        <f>ROUND(AU206+AT207-AS207,2)</f>
      </c>
      <c r="AV207" s="11">
        <f>SUMIF($C$4:$AU$4,"Payment",C207:AU207)</f>
      </c>
      <c r="AW207" s="11">
        <f>SUMIF($C$4:$AU$4,"Interest",C207:AU207)</f>
      </c>
      <c r="AX207" s="11">
        <f>ROUND(SUMIF($C$4:$AU$4,"Balance",C207:AU207),2)</f>
      </c>
      <c r="AY207">
        <f>MIN(E206+D207,C$3)</f>
      </c>
      <c r="AZ207">
        <f>MIN(H206+G207,F$3)</f>
      </c>
      <c r="BA207">
        <f>MIN(K206+J207,I$3)</f>
      </c>
      <c r="BB207">
        <f>MIN(N206+M207,L$3)</f>
      </c>
      <c r="BC207">
        <f>MIN(Q206+P207,O$3)</f>
      </c>
      <c r="BD207">
        <f>MIN(T206+S207,R$3)</f>
      </c>
      <c r="BE207">
        <f>MIN(W206+V207,U$3)</f>
      </c>
      <c r="BF207">
        <f>MIN(Z206+Y207,X$3)</f>
      </c>
      <c r="BG207">
        <f>MIN(AC206+AB207,AA$3)</f>
      </c>
      <c r="BH207">
        <f>MIN(AF206+AE207,AD$3)</f>
      </c>
      <c r="BI207">
        <f>MIN(AI206+AH207,AG$3)</f>
      </c>
      <c r="BJ207">
        <f>MIN(AL206+AK207,AJ$3)</f>
      </c>
      <c r="BK207">
        <f>MIN(AO206+AN207,AM$3)</f>
      </c>
      <c r="BL207">
        <f>MIN(AR206+AQ207,AP$3)</f>
      </c>
      <c r="BM207">
        <f>MIN(AU206+AT207,AS$3)</f>
      </c>
      <c r="BN207">
        <f>E206+D207-AY207</f>
      </c>
      <c r="BO207">
        <f>BN207+H206+G207-AZ207</f>
      </c>
      <c r="BP207">
        <f>BO207+K206+J207-BA207</f>
      </c>
      <c r="BQ207">
        <f>BP207+N206+M207-BB207</f>
      </c>
      <c r="BR207">
        <f>BQ207+Q206+P207-BC207</f>
      </c>
      <c r="BS207">
        <f>BR207+T206+S207-BD207</f>
      </c>
      <c r="BT207">
        <f>BS207+W206+V207-BE207</f>
      </c>
      <c r="BU207">
        <f>BT207+Z206+Y207-BF207</f>
      </c>
      <c r="BV207">
        <f>BU207+AC206+AB207-BG207</f>
      </c>
      <c r="BW207">
        <f>BV207+AF206+AE207-BH207</f>
      </c>
      <c r="BX207">
        <f>BW207+AI206+AH207-BI207</f>
      </c>
      <c r="BY207">
        <f>BX207+AL206+AK207-BJ207</f>
      </c>
      <c r="BZ207">
        <f>BY207+AO206+AN207-BK207</f>
      </c>
      <c r="CA207">
        <f>BZ207+AR206+AQ207-BL207</f>
      </c>
      <c r="CB207">
        <f>CA207+AU206+AT207-BM207</f>
      </c>
      <c r="CC207">
        <f>MAX(0,Plan!$B$6-SUM(AY207:BM207))</f>
      </c>
    </row>
    <row r="208" spans="1:81" x14ac:dyDescent="0.25">
      <c r="A208">
        <v>203</v>
      </c>
      <c r="B208" s="22">
        <f>EDATE(Plan!$B$5,A208-1)</f>
      </c>
      <c r="C208" s="14">
        <f>ROUND(AY208+MIN(E207+D208-AY208,$CC208),2)</f>
      </c>
      <c r="D208" s="14">
        <f>ROUND(ROUND(E207*100,0)*ROUND(D$3*100000,0)/1200000,0)/100</f>
      </c>
      <c r="E208" s="14">
        <f>ROUND(E207+D208-C208,2)</f>
      </c>
      <c r="F208" s="14">
        <f>ROUND(AZ208+MIN(H207+G208-AZ208,MAX(0,$CC208-BN208)),2)</f>
      </c>
      <c r="G208" s="14">
        <f>ROUND(ROUND(H207*100,0)*ROUND(G$3*100000,0)/1200000,0)/100</f>
      </c>
      <c r="H208" s="14">
        <f>ROUND(H207+G208-F208,2)</f>
      </c>
      <c r="I208" s="14">
        <f>ROUND(BA208+MIN(K207+J208-BA208,MAX(0,$CC208-BO208)),2)</f>
      </c>
      <c r="J208" s="14">
        <f>ROUND(ROUND(K207*100,0)*ROUND(J$3*100000,0)/1200000,0)/100</f>
      </c>
      <c r="K208" s="14">
        <f>ROUND(K207+J208-I208,2)</f>
      </c>
      <c r="L208" s="14">
        <f>ROUND(BB208+MIN(N207+M208-BB208,MAX(0,$CC208-BP208)),2)</f>
      </c>
      <c r="M208" s="14">
        <f>ROUND(ROUND(N207*100,0)*ROUND(M$3*100000,0)/1200000,0)/100</f>
      </c>
      <c r="N208" s="14">
        <f>ROUND(N207+M208-L208,2)</f>
      </c>
      <c r="O208" s="14">
        <f>ROUND(BC208+MIN(Q207+P208-BC208,MAX(0,$CC208-BQ208)),2)</f>
      </c>
      <c r="P208" s="14">
        <f>ROUND(ROUND(Q207*100,0)*ROUND(P$3*100000,0)/1200000,0)/100</f>
      </c>
      <c r="Q208" s="14">
        <f>ROUND(Q207+P208-O208,2)</f>
      </c>
      <c r="R208" s="14">
        <f>ROUND(BD208+MIN(T207+S208-BD208,MAX(0,$CC208-BR208)),2)</f>
      </c>
      <c r="S208" s="14">
        <f>ROUND(ROUND(T207*100,0)*ROUND(S$3*100000,0)/1200000,0)/100</f>
      </c>
      <c r="T208" s="14">
        <f>ROUND(T207+S208-R208,2)</f>
      </c>
      <c r="U208" s="14">
        <f>ROUND(BE208+MIN(W207+V208-BE208,MAX(0,$CC208-BS208)),2)</f>
      </c>
      <c r="V208" s="14">
        <f>ROUND(ROUND(W207*100,0)*ROUND(V$3*100000,0)/1200000,0)/100</f>
      </c>
      <c r="W208" s="14">
        <f>ROUND(W207+V208-U208,2)</f>
      </c>
      <c r="X208" s="14">
        <f>ROUND(BF208+MIN(Z207+Y208-BF208,MAX(0,$CC208-BT208)),2)</f>
      </c>
      <c r="Y208" s="14">
        <f>ROUND(ROUND(Z207*100,0)*ROUND(Y$3*100000,0)/1200000,0)/100</f>
      </c>
      <c r="Z208" s="14">
        <f>ROUND(Z207+Y208-X208,2)</f>
      </c>
      <c r="AA208" s="14">
        <f>ROUND(BG208+MIN(AC207+AB208-BG208,MAX(0,$CC208-BU208)),2)</f>
      </c>
      <c r="AB208" s="14">
        <f>ROUND(ROUND(AC207*100,0)*ROUND(AB$3*100000,0)/1200000,0)/100</f>
      </c>
      <c r="AC208" s="14">
        <f>ROUND(AC207+AB208-AA208,2)</f>
      </c>
      <c r="AD208" s="14">
        <f>ROUND(BH208+MIN(AF207+AE208-BH208,MAX(0,$CC208-BV208)),2)</f>
      </c>
      <c r="AE208" s="14">
        <f>ROUND(ROUND(AF207*100,0)*ROUND(AE$3*100000,0)/1200000,0)/100</f>
      </c>
      <c r="AF208" s="14">
        <f>ROUND(AF207+AE208-AD208,2)</f>
      </c>
      <c r="AG208" s="14">
        <f>ROUND(BI208+MIN(AI207+AH208-BI208,MAX(0,$CC208-BW208)),2)</f>
      </c>
      <c r="AH208" s="14">
        <f>ROUND(ROUND(AI207*100,0)*ROUND(AH$3*100000,0)/1200000,0)/100</f>
      </c>
      <c r="AI208" s="14">
        <f>ROUND(AI207+AH208-AG208,2)</f>
      </c>
      <c r="AJ208" s="14">
        <f>ROUND(BJ208+MIN(AL207+AK208-BJ208,MAX(0,$CC208-BX208)),2)</f>
      </c>
      <c r="AK208" s="14">
        <f>ROUND(ROUND(AL207*100,0)*ROUND(AK$3*100000,0)/1200000,0)/100</f>
      </c>
      <c r="AL208" s="14">
        <f>ROUND(AL207+AK208-AJ208,2)</f>
      </c>
      <c r="AM208" s="14">
        <f>ROUND(BK208+MIN(AO207+AN208-BK208,MAX(0,$CC208-BY208)),2)</f>
      </c>
      <c r="AN208" s="14">
        <f>ROUND(ROUND(AO207*100,0)*ROUND(AN$3*100000,0)/1200000,0)/100</f>
      </c>
      <c r="AO208" s="14">
        <f>ROUND(AO207+AN208-AM208,2)</f>
      </c>
      <c r="AP208" s="14">
        <f>ROUND(BL208+MIN(AR207+AQ208-BL208,MAX(0,$CC208-BZ208)),2)</f>
      </c>
      <c r="AQ208" s="14">
        <f>ROUND(ROUND(AR207*100,0)*ROUND(AQ$3*100000,0)/1200000,0)/100</f>
      </c>
      <c r="AR208" s="14">
        <f>ROUND(AR207+AQ208-AP208,2)</f>
      </c>
      <c r="AS208" s="14">
        <f>ROUND(BM208+MIN(AU207+AT208-BM208,MAX(0,$CC208-CA208)),2)</f>
      </c>
      <c r="AT208" s="14">
        <f>ROUND(ROUND(AU207*100,0)*ROUND(AT$3*100000,0)/1200000,0)/100</f>
      </c>
      <c r="AU208" s="14">
        <f>ROUND(AU207+AT208-AS208,2)</f>
      </c>
      <c r="AV208" s="11">
        <f>SUMIF($C$4:$AU$4,"Payment",C208:AU208)</f>
      </c>
      <c r="AW208" s="11">
        <f>SUMIF($C$4:$AU$4,"Interest",C208:AU208)</f>
      </c>
      <c r="AX208" s="11">
        <f>ROUND(SUMIF($C$4:$AU$4,"Balance",C208:AU208),2)</f>
      </c>
      <c r="AY208">
        <f>MIN(E207+D208,C$3)</f>
      </c>
      <c r="AZ208">
        <f>MIN(H207+G208,F$3)</f>
      </c>
      <c r="BA208">
        <f>MIN(K207+J208,I$3)</f>
      </c>
      <c r="BB208">
        <f>MIN(N207+M208,L$3)</f>
      </c>
      <c r="BC208">
        <f>MIN(Q207+P208,O$3)</f>
      </c>
      <c r="BD208">
        <f>MIN(T207+S208,R$3)</f>
      </c>
      <c r="BE208">
        <f>MIN(W207+V208,U$3)</f>
      </c>
      <c r="BF208">
        <f>MIN(Z207+Y208,X$3)</f>
      </c>
      <c r="BG208">
        <f>MIN(AC207+AB208,AA$3)</f>
      </c>
      <c r="BH208">
        <f>MIN(AF207+AE208,AD$3)</f>
      </c>
      <c r="BI208">
        <f>MIN(AI207+AH208,AG$3)</f>
      </c>
      <c r="BJ208">
        <f>MIN(AL207+AK208,AJ$3)</f>
      </c>
      <c r="BK208">
        <f>MIN(AO207+AN208,AM$3)</f>
      </c>
      <c r="BL208">
        <f>MIN(AR207+AQ208,AP$3)</f>
      </c>
      <c r="BM208">
        <f>MIN(AU207+AT208,AS$3)</f>
      </c>
      <c r="BN208">
        <f>E207+D208-AY208</f>
      </c>
      <c r="BO208">
        <f>BN208+H207+G208-AZ208</f>
      </c>
      <c r="BP208">
        <f>BO208+K207+J208-BA208</f>
      </c>
      <c r="BQ208">
        <f>BP208+N207+M208-BB208</f>
      </c>
      <c r="BR208">
        <f>BQ208+Q207+P208-BC208</f>
      </c>
      <c r="BS208">
        <f>BR208+T207+S208-BD208</f>
      </c>
      <c r="BT208">
        <f>BS208+W207+V208-BE208</f>
      </c>
      <c r="BU208">
        <f>BT208+Z207+Y208-BF208</f>
      </c>
      <c r="BV208">
        <f>BU208+AC207+AB208-BG208</f>
      </c>
      <c r="BW208">
        <f>BV208+AF207+AE208-BH208</f>
      </c>
      <c r="BX208">
        <f>BW208+AI207+AH208-BI208</f>
      </c>
      <c r="BY208">
        <f>BX208+AL207+AK208-BJ208</f>
      </c>
      <c r="BZ208">
        <f>BY208+AO207+AN208-BK208</f>
      </c>
      <c r="CA208">
        <f>BZ208+AR207+AQ208-BL208</f>
      </c>
      <c r="CB208">
        <f>CA208+AU207+AT208-BM208</f>
      </c>
      <c r="CC208">
        <f>MAX(0,Plan!$B$6-SUM(AY208:BM208))</f>
      </c>
    </row>
    <row r="209" spans="1:81" x14ac:dyDescent="0.25">
      <c r="A209">
        <v>204</v>
      </c>
      <c r="B209" s="22">
        <f>EDATE(Plan!$B$5,A209-1)</f>
      </c>
      <c r="C209" s="14">
        <f>ROUND(AY209+MIN(E208+D209-AY209,$CC209),2)</f>
      </c>
      <c r="D209" s="14">
        <f>ROUND(ROUND(E208*100,0)*ROUND(D$3*100000,0)/1200000,0)/100</f>
      </c>
      <c r="E209" s="14">
        <f>ROUND(E208+D209-C209,2)</f>
      </c>
      <c r="F209" s="14">
        <f>ROUND(AZ209+MIN(H208+G209-AZ209,MAX(0,$CC209-BN209)),2)</f>
      </c>
      <c r="G209" s="14">
        <f>ROUND(ROUND(H208*100,0)*ROUND(G$3*100000,0)/1200000,0)/100</f>
      </c>
      <c r="H209" s="14">
        <f>ROUND(H208+G209-F209,2)</f>
      </c>
      <c r="I209" s="14">
        <f>ROUND(BA209+MIN(K208+J209-BA209,MAX(0,$CC209-BO209)),2)</f>
      </c>
      <c r="J209" s="14">
        <f>ROUND(ROUND(K208*100,0)*ROUND(J$3*100000,0)/1200000,0)/100</f>
      </c>
      <c r="K209" s="14">
        <f>ROUND(K208+J209-I209,2)</f>
      </c>
      <c r="L209" s="14">
        <f>ROUND(BB209+MIN(N208+M209-BB209,MAX(0,$CC209-BP209)),2)</f>
      </c>
      <c r="M209" s="14">
        <f>ROUND(ROUND(N208*100,0)*ROUND(M$3*100000,0)/1200000,0)/100</f>
      </c>
      <c r="N209" s="14">
        <f>ROUND(N208+M209-L209,2)</f>
      </c>
      <c r="O209" s="14">
        <f>ROUND(BC209+MIN(Q208+P209-BC209,MAX(0,$CC209-BQ209)),2)</f>
      </c>
      <c r="P209" s="14">
        <f>ROUND(ROUND(Q208*100,0)*ROUND(P$3*100000,0)/1200000,0)/100</f>
      </c>
      <c r="Q209" s="14">
        <f>ROUND(Q208+P209-O209,2)</f>
      </c>
      <c r="R209" s="14">
        <f>ROUND(BD209+MIN(T208+S209-BD209,MAX(0,$CC209-BR209)),2)</f>
      </c>
      <c r="S209" s="14">
        <f>ROUND(ROUND(T208*100,0)*ROUND(S$3*100000,0)/1200000,0)/100</f>
      </c>
      <c r="T209" s="14">
        <f>ROUND(T208+S209-R209,2)</f>
      </c>
      <c r="U209" s="14">
        <f>ROUND(BE209+MIN(W208+V209-BE209,MAX(0,$CC209-BS209)),2)</f>
      </c>
      <c r="V209" s="14">
        <f>ROUND(ROUND(W208*100,0)*ROUND(V$3*100000,0)/1200000,0)/100</f>
      </c>
      <c r="W209" s="14">
        <f>ROUND(W208+V209-U209,2)</f>
      </c>
      <c r="X209" s="14">
        <f>ROUND(BF209+MIN(Z208+Y209-BF209,MAX(0,$CC209-BT209)),2)</f>
      </c>
      <c r="Y209" s="14">
        <f>ROUND(ROUND(Z208*100,0)*ROUND(Y$3*100000,0)/1200000,0)/100</f>
      </c>
      <c r="Z209" s="14">
        <f>ROUND(Z208+Y209-X209,2)</f>
      </c>
      <c r="AA209" s="14">
        <f>ROUND(BG209+MIN(AC208+AB209-BG209,MAX(0,$CC209-BU209)),2)</f>
      </c>
      <c r="AB209" s="14">
        <f>ROUND(ROUND(AC208*100,0)*ROUND(AB$3*100000,0)/1200000,0)/100</f>
      </c>
      <c r="AC209" s="14">
        <f>ROUND(AC208+AB209-AA209,2)</f>
      </c>
      <c r="AD209" s="14">
        <f>ROUND(BH209+MIN(AF208+AE209-BH209,MAX(0,$CC209-BV209)),2)</f>
      </c>
      <c r="AE209" s="14">
        <f>ROUND(ROUND(AF208*100,0)*ROUND(AE$3*100000,0)/1200000,0)/100</f>
      </c>
      <c r="AF209" s="14">
        <f>ROUND(AF208+AE209-AD209,2)</f>
      </c>
      <c r="AG209" s="14">
        <f>ROUND(BI209+MIN(AI208+AH209-BI209,MAX(0,$CC209-BW209)),2)</f>
      </c>
      <c r="AH209" s="14">
        <f>ROUND(ROUND(AI208*100,0)*ROUND(AH$3*100000,0)/1200000,0)/100</f>
      </c>
      <c r="AI209" s="14">
        <f>ROUND(AI208+AH209-AG209,2)</f>
      </c>
      <c r="AJ209" s="14">
        <f>ROUND(BJ209+MIN(AL208+AK209-BJ209,MAX(0,$CC209-BX209)),2)</f>
      </c>
      <c r="AK209" s="14">
        <f>ROUND(ROUND(AL208*100,0)*ROUND(AK$3*100000,0)/1200000,0)/100</f>
      </c>
      <c r="AL209" s="14">
        <f>ROUND(AL208+AK209-AJ209,2)</f>
      </c>
      <c r="AM209" s="14">
        <f>ROUND(BK209+MIN(AO208+AN209-BK209,MAX(0,$CC209-BY209)),2)</f>
      </c>
      <c r="AN209" s="14">
        <f>ROUND(ROUND(AO208*100,0)*ROUND(AN$3*100000,0)/1200000,0)/100</f>
      </c>
      <c r="AO209" s="14">
        <f>ROUND(AO208+AN209-AM209,2)</f>
      </c>
      <c r="AP209" s="14">
        <f>ROUND(BL209+MIN(AR208+AQ209-BL209,MAX(0,$CC209-BZ209)),2)</f>
      </c>
      <c r="AQ209" s="14">
        <f>ROUND(ROUND(AR208*100,0)*ROUND(AQ$3*100000,0)/1200000,0)/100</f>
      </c>
      <c r="AR209" s="14">
        <f>ROUND(AR208+AQ209-AP209,2)</f>
      </c>
      <c r="AS209" s="14">
        <f>ROUND(BM209+MIN(AU208+AT209-BM209,MAX(0,$CC209-CA209)),2)</f>
      </c>
      <c r="AT209" s="14">
        <f>ROUND(ROUND(AU208*100,0)*ROUND(AT$3*100000,0)/1200000,0)/100</f>
      </c>
      <c r="AU209" s="14">
        <f>ROUND(AU208+AT209-AS209,2)</f>
      </c>
      <c r="AV209" s="11">
        <f>SUMIF($C$4:$AU$4,"Payment",C209:AU209)</f>
      </c>
      <c r="AW209" s="11">
        <f>SUMIF($C$4:$AU$4,"Interest",C209:AU209)</f>
      </c>
      <c r="AX209" s="11">
        <f>ROUND(SUMIF($C$4:$AU$4,"Balance",C209:AU209),2)</f>
      </c>
      <c r="AY209">
        <f>MIN(E208+D209,C$3)</f>
      </c>
      <c r="AZ209">
        <f>MIN(H208+G209,F$3)</f>
      </c>
      <c r="BA209">
        <f>MIN(K208+J209,I$3)</f>
      </c>
      <c r="BB209">
        <f>MIN(N208+M209,L$3)</f>
      </c>
      <c r="BC209">
        <f>MIN(Q208+P209,O$3)</f>
      </c>
      <c r="BD209">
        <f>MIN(T208+S209,R$3)</f>
      </c>
      <c r="BE209">
        <f>MIN(W208+V209,U$3)</f>
      </c>
      <c r="BF209">
        <f>MIN(Z208+Y209,X$3)</f>
      </c>
      <c r="BG209">
        <f>MIN(AC208+AB209,AA$3)</f>
      </c>
      <c r="BH209">
        <f>MIN(AF208+AE209,AD$3)</f>
      </c>
      <c r="BI209">
        <f>MIN(AI208+AH209,AG$3)</f>
      </c>
      <c r="BJ209">
        <f>MIN(AL208+AK209,AJ$3)</f>
      </c>
      <c r="BK209">
        <f>MIN(AO208+AN209,AM$3)</f>
      </c>
      <c r="BL209">
        <f>MIN(AR208+AQ209,AP$3)</f>
      </c>
      <c r="BM209">
        <f>MIN(AU208+AT209,AS$3)</f>
      </c>
      <c r="BN209">
        <f>E208+D209-AY209</f>
      </c>
      <c r="BO209">
        <f>BN209+H208+G209-AZ209</f>
      </c>
      <c r="BP209">
        <f>BO209+K208+J209-BA209</f>
      </c>
      <c r="BQ209">
        <f>BP209+N208+M209-BB209</f>
      </c>
      <c r="BR209">
        <f>BQ209+Q208+P209-BC209</f>
      </c>
      <c r="BS209">
        <f>BR209+T208+S209-BD209</f>
      </c>
      <c r="BT209">
        <f>BS209+W208+V209-BE209</f>
      </c>
      <c r="BU209">
        <f>BT209+Z208+Y209-BF209</f>
      </c>
      <c r="BV209">
        <f>BU209+AC208+AB209-BG209</f>
      </c>
      <c r="BW209">
        <f>BV209+AF208+AE209-BH209</f>
      </c>
      <c r="BX209">
        <f>BW209+AI208+AH209-BI209</f>
      </c>
      <c r="BY209">
        <f>BX209+AL208+AK209-BJ209</f>
      </c>
      <c r="BZ209">
        <f>BY209+AO208+AN209-BK209</f>
      </c>
      <c r="CA209">
        <f>BZ209+AR208+AQ209-BL209</f>
      </c>
      <c r="CB209">
        <f>CA209+AU208+AT209-BM209</f>
      </c>
      <c r="CC209">
        <f>MAX(0,Plan!$B$6-SUM(AY209:BM209))</f>
      </c>
    </row>
    <row r="210" spans="1:81" x14ac:dyDescent="0.25">
      <c r="A210">
        <v>205</v>
      </c>
      <c r="B210" s="22">
        <f>EDATE(Plan!$B$5,A210-1)</f>
      </c>
      <c r="C210" s="14">
        <f>ROUND(AY210+MIN(E209+D210-AY210,$CC210),2)</f>
      </c>
      <c r="D210" s="14">
        <f>ROUND(ROUND(E209*100,0)*ROUND(D$3*100000,0)/1200000,0)/100</f>
      </c>
      <c r="E210" s="14">
        <f>ROUND(E209+D210-C210,2)</f>
      </c>
      <c r="F210" s="14">
        <f>ROUND(AZ210+MIN(H209+G210-AZ210,MAX(0,$CC210-BN210)),2)</f>
      </c>
      <c r="G210" s="14">
        <f>ROUND(ROUND(H209*100,0)*ROUND(G$3*100000,0)/1200000,0)/100</f>
      </c>
      <c r="H210" s="14">
        <f>ROUND(H209+G210-F210,2)</f>
      </c>
      <c r="I210" s="14">
        <f>ROUND(BA210+MIN(K209+J210-BA210,MAX(0,$CC210-BO210)),2)</f>
      </c>
      <c r="J210" s="14">
        <f>ROUND(ROUND(K209*100,0)*ROUND(J$3*100000,0)/1200000,0)/100</f>
      </c>
      <c r="K210" s="14">
        <f>ROUND(K209+J210-I210,2)</f>
      </c>
      <c r="L210" s="14">
        <f>ROUND(BB210+MIN(N209+M210-BB210,MAX(0,$CC210-BP210)),2)</f>
      </c>
      <c r="M210" s="14">
        <f>ROUND(ROUND(N209*100,0)*ROUND(M$3*100000,0)/1200000,0)/100</f>
      </c>
      <c r="N210" s="14">
        <f>ROUND(N209+M210-L210,2)</f>
      </c>
      <c r="O210" s="14">
        <f>ROUND(BC210+MIN(Q209+P210-BC210,MAX(0,$CC210-BQ210)),2)</f>
      </c>
      <c r="P210" s="14">
        <f>ROUND(ROUND(Q209*100,0)*ROUND(P$3*100000,0)/1200000,0)/100</f>
      </c>
      <c r="Q210" s="14">
        <f>ROUND(Q209+P210-O210,2)</f>
      </c>
      <c r="R210" s="14">
        <f>ROUND(BD210+MIN(T209+S210-BD210,MAX(0,$CC210-BR210)),2)</f>
      </c>
      <c r="S210" s="14">
        <f>ROUND(ROUND(T209*100,0)*ROUND(S$3*100000,0)/1200000,0)/100</f>
      </c>
      <c r="T210" s="14">
        <f>ROUND(T209+S210-R210,2)</f>
      </c>
      <c r="U210" s="14">
        <f>ROUND(BE210+MIN(W209+V210-BE210,MAX(0,$CC210-BS210)),2)</f>
      </c>
      <c r="V210" s="14">
        <f>ROUND(ROUND(W209*100,0)*ROUND(V$3*100000,0)/1200000,0)/100</f>
      </c>
      <c r="W210" s="14">
        <f>ROUND(W209+V210-U210,2)</f>
      </c>
      <c r="X210" s="14">
        <f>ROUND(BF210+MIN(Z209+Y210-BF210,MAX(0,$CC210-BT210)),2)</f>
      </c>
      <c r="Y210" s="14">
        <f>ROUND(ROUND(Z209*100,0)*ROUND(Y$3*100000,0)/1200000,0)/100</f>
      </c>
      <c r="Z210" s="14">
        <f>ROUND(Z209+Y210-X210,2)</f>
      </c>
      <c r="AA210" s="14">
        <f>ROUND(BG210+MIN(AC209+AB210-BG210,MAX(0,$CC210-BU210)),2)</f>
      </c>
      <c r="AB210" s="14">
        <f>ROUND(ROUND(AC209*100,0)*ROUND(AB$3*100000,0)/1200000,0)/100</f>
      </c>
      <c r="AC210" s="14">
        <f>ROUND(AC209+AB210-AA210,2)</f>
      </c>
      <c r="AD210" s="14">
        <f>ROUND(BH210+MIN(AF209+AE210-BH210,MAX(0,$CC210-BV210)),2)</f>
      </c>
      <c r="AE210" s="14">
        <f>ROUND(ROUND(AF209*100,0)*ROUND(AE$3*100000,0)/1200000,0)/100</f>
      </c>
      <c r="AF210" s="14">
        <f>ROUND(AF209+AE210-AD210,2)</f>
      </c>
      <c r="AG210" s="14">
        <f>ROUND(BI210+MIN(AI209+AH210-BI210,MAX(0,$CC210-BW210)),2)</f>
      </c>
      <c r="AH210" s="14">
        <f>ROUND(ROUND(AI209*100,0)*ROUND(AH$3*100000,0)/1200000,0)/100</f>
      </c>
      <c r="AI210" s="14">
        <f>ROUND(AI209+AH210-AG210,2)</f>
      </c>
      <c r="AJ210" s="14">
        <f>ROUND(BJ210+MIN(AL209+AK210-BJ210,MAX(0,$CC210-BX210)),2)</f>
      </c>
      <c r="AK210" s="14">
        <f>ROUND(ROUND(AL209*100,0)*ROUND(AK$3*100000,0)/1200000,0)/100</f>
      </c>
      <c r="AL210" s="14">
        <f>ROUND(AL209+AK210-AJ210,2)</f>
      </c>
      <c r="AM210" s="14">
        <f>ROUND(BK210+MIN(AO209+AN210-BK210,MAX(0,$CC210-BY210)),2)</f>
      </c>
      <c r="AN210" s="14">
        <f>ROUND(ROUND(AO209*100,0)*ROUND(AN$3*100000,0)/1200000,0)/100</f>
      </c>
      <c r="AO210" s="14">
        <f>ROUND(AO209+AN210-AM210,2)</f>
      </c>
      <c r="AP210" s="14">
        <f>ROUND(BL210+MIN(AR209+AQ210-BL210,MAX(0,$CC210-BZ210)),2)</f>
      </c>
      <c r="AQ210" s="14">
        <f>ROUND(ROUND(AR209*100,0)*ROUND(AQ$3*100000,0)/1200000,0)/100</f>
      </c>
      <c r="AR210" s="14">
        <f>ROUND(AR209+AQ210-AP210,2)</f>
      </c>
      <c r="AS210" s="14">
        <f>ROUND(BM210+MIN(AU209+AT210-BM210,MAX(0,$CC210-CA210)),2)</f>
      </c>
      <c r="AT210" s="14">
        <f>ROUND(ROUND(AU209*100,0)*ROUND(AT$3*100000,0)/1200000,0)/100</f>
      </c>
      <c r="AU210" s="14">
        <f>ROUND(AU209+AT210-AS210,2)</f>
      </c>
      <c r="AV210" s="11">
        <f>SUMIF($C$4:$AU$4,"Payment",C210:AU210)</f>
      </c>
      <c r="AW210" s="11">
        <f>SUMIF($C$4:$AU$4,"Interest",C210:AU210)</f>
      </c>
      <c r="AX210" s="11">
        <f>ROUND(SUMIF($C$4:$AU$4,"Balance",C210:AU210),2)</f>
      </c>
      <c r="AY210">
        <f>MIN(E209+D210,C$3)</f>
      </c>
      <c r="AZ210">
        <f>MIN(H209+G210,F$3)</f>
      </c>
      <c r="BA210">
        <f>MIN(K209+J210,I$3)</f>
      </c>
      <c r="BB210">
        <f>MIN(N209+M210,L$3)</f>
      </c>
      <c r="BC210">
        <f>MIN(Q209+P210,O$3)</f>
      </c>
      <c r="BD210">
        <f>MIN(T209+S210,R$3)</f>
      </c>
      <c r="BE210">
        <f>MIN(W209+V210,U$3)</f>
      </c>
      <c r="BF210">
        <f>MIN(Z209+Y210,X$3)</f>
      </c>
      <c r="BG210">
        <f>MIN(AC209+AB210,AA$3)</f>
      </c>
      <c r="BH210">
        <f>MIN(AF209+AE210,AD$3)</f>
      </c>
      <c r="BI210">
        <f>MIN(AI209+AH210,AG$3)</f>
      </c>
      <c r="BJ210">
        <f>MIN(AL209+AK210,AJ$3)</f>
      </c>
      <c r="BK210">
        <f>MIN(AO209+AN210,AM$3)</f>
      </c>
      <c r="BL210">
        <f>MIN(AR209+AQ210,AP$3)</f>
      </c>
      <c r="BM210">
        <f>MIN(AU209+AT210,AS$3)</f>
      </c>
      <c r="BN210">
        <f>E209+D210-AY210</f>
      </c>
      <c r="BO210">
        <f>BN210+H209+G210-AZ210</f>
      </c>
      <c r="BP210">
        <f>BO210+K209+J210-BA210</f>
      </c>
      <c r="BQ210">
        <f>BP210+N209+M210-BB210</f>
      </c>
      <c r="BR210">
        <f>BQ210+Q209+P210-BC210</f>
      </c>
      <c r="BS210">
        <f>BR210+T209+S210-BD210</f>
      </c>
      <c r="BT210">
        <f>BS210+W209+V210-BE210</f>
      </c>
      <c r="BU210">
        <f>BT210+Z209+Y210-BF210</f>
      </c>
      <c r="BV210">
        <f>BU210+AC209+AB210-BG210</f>
      </c>
      <c r="BW210">
        <f>BV210+AF209+AE210-BH210</f>
      </c>
      <c r="BX210">
        <f>BW210+AI209+AH210-BI210</f>
      </c>
      <c r="BY210">
        <f>BX210+AL209+AK210-BJ210</f>
      </c>
      <c r="BZ210">
        <f>BY210+AO209+AN210-BK210</f>
      </c>
      <c r="CA210">
        <f>BZ210+AR209+AQ210-BL210</f>
      </c>
      <c r="CB210">
        <f>CA210+AU209+AT210-BM210</f>
      </c>
      <c r="CC210">
        <f>MAX(0,Plan!$B$6-SUM(AY210:BM210))</f>
      </c>
    </row>
    <row r="211" spans="1:81" x14ac:dyDescent="0.25">
      <c r="A211">
        <v>206</v>
      </c>
      <c r="B211" s="22">
        <f>EDATE(Plan!$B$5,A211-1)</f>
      </c>
      <c r="C211" s="14">
        <f>ROUND(AY211+MIN(E210+D211-AY211,$CC211),2)</f>
      </c>
      <c r="D211" s="14">
        <f>ROUND(ROUND(E210*100,0)*ROUND(D$3*100000,0)/1200000,0)/100</f>
      </c>
      <c r="E211" s="14">
        <f>ROUND(E210+D211-C211,2)</f>
      </c>
      <c r="F211" s="14">
        <f>ROUND(AZ211+MIN(H210+G211-AZ211,MAX(0,$CC211-BN211)),2)</f>
      </c>
      <c r="G211" s="14">
        <f>ROUND(ROUND(H210*100,0)*ROUND(G$3*100000,0)/1200000,0)/100</f>
      </c>
      <c r="H211" s="14">
        <f>ROUND(H210+G211-F211,2)</f>
      </c>
      <c r="I211" s="14">
        <f>ROUND(BA211+MIN(K210+J211-BA211,MAX(0,$CC211-BO211)),2)</f>
      </c>
      <c r="J211" s="14">
        <f>ROUND(ROUND(K210*100,0)*ROUND(J$3*100000,0)/1200000,0)/100</f>
      </c>
      <c r="K211" s="14">
        <f>ROUND(K210+J211-I211,2)</f>
      </c>
      <c r="L211" s="14">
        <f>ROUND(BB211+MIN(N210+M211-BB211,MAX(0,$CC211-BP211)),2)</f>
      </c>
      <c r="M211" s="14">
        <f>ROUND(ROUND(N210*100,0)*ROUND(M$3*100000,0)/1200000,0)/100</f>
      </c>
      <c r="N211" s="14">
        <f>ROUND(N210+M211-L211,2)</f>
      </c>
      <c r="O211" s="14">
        <f>ROUND(BC211+MIN(Q210+P211-BC211,MAX(0,$CC211-BQ211)),2)</f>
      </c>
      <c r="P211" s="14">
        <f>ROUND(ROUND(Q210*100,0)*ROUND(P$3*100000,0)/1200000,0)/100</f>
      </c>
      <c r="Q211" s="14">
        <f>ROUND(Q210+P211-O211,2)</f>
      </c>
      <c r="R211" s="14">
        <f>ROUND(BD211+MIN(T210+S211-BD211,MAX(0,$CC211-BR211)),2)</f>
      </c>
      <c r="S211" s="14">
        <f>ROUND(ROUND(T210*100,0)*ROUND(S$3*100000,0)/1200000,0)/100</f>
      </c>
      <c r="T211" s="14">
        <f>ROUND(T210+S211-R211,2)</f>
      </c>
      <c r="U211" s="14">
        <f>ROUND(BE211+MIN(W210+V211-BE211,MAX(0,$CC211-BS211)),2)</f>
      </c>
      <c r="V211" s="14">
        <f>ROUND(ROUND(W210*100,0)*ROUND(V$3*100000,0)/1200000,0)/100</f>
      </c>
      <c r="W211" s="14">
        <f>ROUND(W210+V211-U211,2)</f>
      </c>
      <c r="X211" s="14">
        <f>ROUND(BF211+MIN(Z210+Y211-BF211,MAX(0,$CC211-BT211)),2)</f>
      </c>
      <c r="Y211" s="14">
        <f>ROUND(ROUND(Z210*100,0)*ROUND(Y$3*100000,0)/1200000,0)/100</f>
      </c>
      <c r="Z211" s="14">
        <f>ROUND(Z210+Y211-X211,2)</f>
      </c>
      <c r="AA211" s="14">
        <f>ROUND(BG211+MIN(AC210+AB211-BG211,MAX(0,$CC211-BU211)),2)</f>
      </c>
      <c r="AB211" s="14">
        <f>ROUND(ROUND(AC210*100,0)*ROUND(AB$3*100000,0)/1200000,0)/100</f>
      </c>
      <c r="AC211" s="14">
        <f>ROUND(AC210+AB211-AA211,2)</f>
      </c>
      <c r="AD211" s="14">
        <f>ROUND(BH211+MIN(AF210+AE211-BH211,MAX(0,$CC211-BV211)),2)</f>
      </c>
      <c r="AE211" s="14">
        <f>ROUND(ROUND(AF210*100,0)*ROUND(AE$3*100000,0)/1200000,0)/100</f>
      </c>
      <c r="AF211" s="14">
        <f>ROUND(AF210+AE211-AD211,2)</f>
      </c>
      <c r="AG211" s="14">
        <f>ROUND(BI211+MIN(AI210+AH211-BI211,MAX(0,$CC211-BW211)),2)</f>
      </c>
      <c r="AH211" s="14">
        <f>ROUND(ROUND(AI210*100,0)*ROUND(AH$3*100000,0)/1200000,0)/100</f>
      </c>
      <c r="AI211" s="14">
        <f>ROUND(AI210+AH211-AG211,2)</f>
      </c>
      <c r="AJ211" s="14">
        <f>ROUND(BJ211+MIN(AL210+AK211-BJ211,MAX(0,$CC211-BX211)),2)</f>
      </c>
      <c r="AK211" s="14">
        <f>ROUND(ROUND(AL210*100,0)*ROUND(AK$3*100000,0)/1200000,0)/100</f>
      </c>
      <c r="AL211" s="14">
        <f>ROUND(AL210+AK211-AJ211,2)</f>
      </c>
      <c r="AM211" s="14">
        <f>ROUND(BK211+MIN(AO210+AN211-BK211,MAX(0,$CC211-BY211)),2)</f>
      </c>
      <c r="AN211" s="14">
        <f>ROUND(ROUND(AO210*100,0)*ROUND(AN$3*100000,0)/1200000,0)/100</f>
      </c>
      <c r="AO211" s="14">
        <f>ROUND(AO210+AN211-AM211,2)</f>
      </c>
      <c r="AP211" s="14">
        <f>ROUND(BL211+MIN(AR210+AQ211-BL211,MAX(0,$CC211-BZ211)),2)</f>
      </c>
      <c r="AQ211" s="14">
        <f>ROUND(ROUND(AR210*100,0)*ROUND(AQ$3*100000,0)/1200000,0)/100</f>
      </c>
      <c r="AR211" s="14">
        <f>ROUND(AR210+AQ211-AP211,2)</f>
      </c>
      <c r="AS211" s="14">
        <f>ROUND(BM211+MIN(AU210+AT211-BM211,MAX(0,$CC211-CA211)),2)</f>
      </c>
      <c r="AT211" s="14">
        <f>ROUND(ROUND(AU210*100,0)*ROUND(AT$3*100000,0)/1200000,0)/100</f>
      </c>
      <c r="AU211" s="14">
        <f>ROUND(AU210+AT211-AS211,2)</f>
      </c>
      <c r="AV211" s="11">
        <f>SUMIF($C$4:$AU$4,"Payment",C211:AU211)</f>
      </c>
      <c r="AW211" s="11">
        <f>SUMIF($C$4:$AU$4,"Interest",C211:AU211)</f>
      </c>
      <c r="AX211" s="11">
        <f>ROUND(SUMIF($C$4:$AU$4,"Balance",C211:AU211),2)</f>
      </c>
      <c r="AY211">
        <f>MIN(E210+D211,C$3)</f>
      </c>
      <c r="AZ211">
        <f>MIN(H210+G211,F$3)</f>
      </c>
      <c r="BA211">
        <f>MIN(K210+J211,I$3)</f>
      </c>
      <c r="BB211">
        <f>MIN(N210+M211,L$3)</f>
      </c>
      <c r="BC211">
        <f>MIN(Q210+P211,O$3)</f>
      </c>
      <c r="BD211">
        <f>MIN(T210+S211,R$3)</f>
      </c>
      <c r="BE211">
        <f>MIN(W210+V211,U$3)</f>
      </c>
      <c r="BF211">
        <f>MIN(Z210+Y211,X$3)</f>
      </c>
      <c r="BG211">
        <f>MIN(AC210+AB211,AA$3)</f>
      </c>
      <c r="BH211">
        <f>MIN(AF210+AE211,AD$3)</f>
      </c>
      <c r="BI211">
        <f>MIN(AI210+AH211,AG$3)</f>
      </c>
      <c r="BJ211">
        <f>MIN(AL210+AK211,AJ$3)</f>
      </c>
      <c r="BK211">
        <f>MIN(AO210+AN211,AM$3)</f>
      </c>
      <c r="BL211">
        <f>MIN(AR210+AQ211,AP$3)</f>
      </c>
      <c r="BM211">
        <f>MIN(AU210+AT211,AS$3)</f>
      </c>
      <c r="BN211">
        <f>E210+D211-AY211</f>
      </c>
      <c r="BO211">
        <f>BN211+H210+G211-AZ211</f>
      </c>
      <c r="BP211">
        <f>BO211+K210+J211-BA211</f>
      </c>
      <c r="BQ211">
        <f>BP211+N210+M211-BB211</f>
      </c>
      <c r="BR211">
        <f>BQ211+Q210+P211-BC211</f>
      </c>
      <c r="BS211">
        <f>BR211+T210+S211-BD211</f>
      </c>
      <c r="BT211">
        <f>BS211+W210+V211-BE211</f>
      </c>
      <c r="BU211">
        <f>BT211+Z210+Y211-BF211</f>
      </c>
      <c r="BV211">
        <f>BU211+AC210+AB211-BG211</f>
      </c>
      <c r="BW211">
        <f>BV211+AF210+AE211-BH211</f>
      </c>
      <c r="BX211">
        <f>BW211+AI210+AH211-BI211</f>
      </c>
      <c r="BY211">
        <f>BX211+AL210+AK211-BJ211</f>
      </c>
      <c r="BZ211">
        <f>BY211+AO210+AN211-BK211</f>
      </c>
      <c r="CA211">
        <f>BZ211+AR210+AQ211-BL211</f>
      </c>
      <c r="CB211">
        <f>CA211+AU210+AT211-BM211</f>
      </c>
      <c r="CC211">
        <f>MAX(0,Plan!$B$6-SUM(AY211:BM211))</f>
      </c>
    </row>
    <row r="212" spans="1:81" x14ac:dyDescent="0.25">
      <c r="A212">
        <v>207</v>
      </c>
      <c r="B212" s="22">
        <f>EDATE(Plan!$B$5,A212-1)</f>
      </c>
      <c r="C212" s="14">
        <f>ROUND(AY212+MIN(E211+D212-AY212,$CC212),2)</f>
      </c>
      <c r="D212" s="14">
        <f>ROUND(ROUND(E211*100,0)*ROUND(D$3*100000,0)/1200000,0)/100</f>
      </c>
      <c r="E212" s="14">
        <f>ROUND(E211+D212-C212,2)</f>
      </c>
      <c r="F212" s="14">
        <f>ROUND(AZ212+MIN(H211+G212-AZ212,MAX(0,$CC212-BN212)),2)</f>
      </c>
      <c r="G212" s="14">
        <f>ROUND(ROUND(H211*100,0)*ROUND(G$3*100000,0)/1200000,0)/100</f>
      </c>
      <c r="H212" s="14">
        <f>ROUND(H211+G212-F212,2)</f>
      </c>
      <c r="I212" s="14">
        <f>ROUND(BA212+MIN(K211+J212-BA212,MAX(0,$CC212-BO212)),2)</f>
      </c>
      <c r="J212" s="14">
        <f>ROUND(ROUND(K211*100,0)*ROUND(J$3*100000,0)/1200000,0)/100</f>
      </c>
      <c r="K212" s="14">
        <f>ROUND(K211+J212-I212,2)</f>
      </c>
      <c r="L212" s="14">
        <f>ROUND(BB212+MIN(N211+M212-BB212,MAX(0,$CC212-BP212)),2)</f>
      </c>
      <c r="M212" s="14">
        <f>ROUND(ROUND(N211*100,0)*ROUND(M$3*100000,0)/1200000,0)/100</f>
      </c>
      <c r="N212" s="14">
        <f>ROUND(N211+M212-L212,2)</f>
      </c>
      <c r="O212" s="14">
        <f>ROUND(BC212+MIN(Q211+P212-BC212,MAX(0,$CC212-BQ212)),2)</f>
      </c>
      <c r="P212" s="14">
        <f>ROUND(ROUND(Q211*100,0)*ROUND(P$3*100000,0)/1200000,0)/100</f>
      </c>
      <c r="Q212" s="14">
        <f>ROUND(Q211+P212-O212,2)</f>
      </c>
      <c r="R212" s="14">
        <f>ROUND(BD212+MIN(T211+S212-BD212,MAX(0,$CC212-BR212)),2)</f>
      </c>
      <c r="S212" s="14">
        <f>ROUND(ROUND(T211*100,0)*ROUND(S$3*100000,0)/1200000,0)/100</f>
      </c>
      <c r="T212" s="14">
        <f>ROUND(T211+S212-R212,2)</f>
      </c>
      <c r="U212" s="14">
        <f>ROUND(BE212+MIN(W211+V212-BE212,MAX(0,$CC212-BS212)),2)</f>
      </c>
      <c r="V212" s="14">
        <f>ROUND(ROUND(W211*100,0)*ROUND(V$3*100000,0)/1200000,0)/100</f>
      </c>
      <c r="W212" s="14">
        <f>ROUND(W211+V212-U212,2)</f>
      </c>
      <c r="X212" s="14">
        <f>ROUND(BF212+MIN(Z211+Y212-BF212,MAX(0,$CC212-BT212)),2)</f>
      </c>
      <c r="Y212" s="14">
        <f>ROUND(ROUND(Z211*100,0)*ROUND(Y$3*100000,0)/1200000,0)/100</f>
      </c>
      <c r="Z212" s="14">
        <f>ROUND(Z211+Y212-X212,2)</f>
      </c>
      <c r="AA212" s="14">
        <f>ROUND(BG212+MIN(AC211+AB212-BG212,MAX(0,$CC212-BU212)),2)</f>
      </c>
      <c r="AB212" s="14">
        <f>ROUND(ROUND(AC211*100,0)*ROUND(AB$3*100000,0)/1200000,0)/100</f>
      </c>
      <c r="AC212" s="14">
        <f>ROUND(AC211+AB212-AA212,2)</f>
      </c>
      <c r="AD212" s="14">
        <f>ROUND(BH212+MIN(AF211+AE212-BH212,MAX(0,$CC212-BV212)),2)</f>
      </c>
      <c r="AE212" s="14">
        <f>ROUND(ROUND(AF211*100,0)*ROUND(AE$3*100000,0)/1200000,0)/100</f>
      </c>
      <c r="AF212" s="14">
        <f>ROUND(AF211+AE212-AD212,2)</f>
      </c>
      <c r="AG212" s="14">
        <f>ROUND(BI212+MIN(AI211+AH212-BI212,MAX(0,$CC212-BW212)),2)</f>
      </c>
      <c r="AH212" s="14">
        <f>ROUND(ROUND(AI211*100,0)*ROUND(AH$3*100000,0)/1200000,0)/100</f>
      </c>
      <c r="AI212" s="14">
        <f>ROUND(AI211+AH212-AG212,2)</f>
      </c>
      <c r="AJ212" s="14">
        <f>ROUND(BJ212+MIN(AL211+AK212-BJ212,MAX(0,$CC212-BX212)),2)</f>
      </c>
      <c r="AK212" s="14">
        <f>ROUND(ROUND(AL211*100,0)*ROUND(AK$3*100000,0)/1200000,0)/100</f>
      </c>
      <c r="AL212" s="14">
        <f>ROUND(AL211+AK212-AJ212,2)</f>
      </c>
      <c r="AM212" s="14">
        <f>ROUND(BK212+MIN(AO211+AN212-BK212,MAX(0,$CC212-BY212)),2)</f>
      </c>
      <c r="AN212" s="14">
        <f>ROUND(ROUND(AO211*100,0)*ROUND(AN$3*100000,0)/1200000,0)/100</f>
      </c>
      <c r="AO212" s="14">
        <f>ROUND(AO211+AN212-AM212,2)</f>
      </c>
      <c r="AP212" s="14">
        <f>ROUND(BL212+MIN(AR211+AQ212-BL212,MAX(0,$CC212-BZ212)),2)</f>
      </c>
      <c r="AQ212" s="14">
        <f>ROUND(ROUND(AR211*100,0)*ROUND(AQ$3*100000,0)/1200000,0)/100</f>
      </c>
      <c r="AR212" s="14">
        <f>ROUND(AR211+AQ212-AP212,2)</f>
      </c>
      <c r="AS212" s="14">
        <f>ROUND(BM212+MIN(AU211+AT212-BM212,MAX(0,$CC212-CA212)),2)</f>
      </c>
      <c r="AT212" s="14">
        <f>ROUND(ROUND(AU211*100,0)*ROUND(AT$3*100000,0)/1200000,0)/100</f>
      </c>
      <c r="AU212" s="14">
        <f>ROUND(AU211+AT212-AS212,2)</f>
      </c>
      <c r="AV212" s="11">
        <f>SUMIF($C$4:$AU$4,"Payment",C212:AU212)</f>
      </c>
      <c r="AW212" s="11">
        <f>SUMIF($C$4:$AU$4,"Interest",C212:AU212)</f>
      </c>
      <c r="AX212" s="11">
        <f>ROUND(SUMIF($C$4:$AU$4,"Balance",C212:AU212),2)</f>
      </c>
      <c r="AY212">
        <f>MIN(E211+D212,C$3)</f>
      </c>
      <c r="AZ212">
        <f>MIN(H211+G212,F$3)</f>
      </c>
      <c r="BA212">
        <f>MIN(K211+J212,I$3)</f>
      </c>
      <c r="BB212">
        <f>MIN(N211+M212,L$3)</f>
      </c>
      <c r="BC212">
        <f>MIN(Q211+P212,O$3)</f>
      </c>
      <c r="BD212">
        <f>MIN(T211+S212,R$3)</f>
      </c>
      <c r="BE212">
        <f>MIN(W211+V212,U$3)</f>
      </c>
      <c r="BF212">
        <f>MIN(Z211+Y212,X$3)</f>
      </c>
      <c r="BG212">
        <f>MIN(AC211+AB212,AA$3)</f>
      </c>
      <c r="BH212">
        <f>MIN(AF211+AE212,AD$3)</f>
      </c>
      <c r="BI212">
        <f>MIN(AI211+AH212,AG$3)</f>
      </c>
      <c r="BJ212">
        <f>MIN(AL211+AK212,AJ$3)</f>
      </c>
      <c r="BK212">
        <f>MIN(AO211+AN212,AM$3)</f>
      </c>
      <c r="BL212">
        <f>MIN(AR211+AQ212,AP$3)</f>
      </c>
      <c r="BM212">
        <f>MIN(AU211+AT212,AS$3)</f>
      </c>
      <c r="BN212">
        <f>E211+D212-AY212</f>
      </c>
      <c r="BO212">
        <f>BN212+H211+G212-AZ212</f>
      </c>
      <c r="BP212">
        <f>BO212+K211+J212-BA212</f>
      </c>
      <c r="BQ212">
        <f>BP212+N211+M212-BB212</f>
      </c>
      <c r="BR212">
        <f>BQ212+Q211+P212-BC212</f>
      </c>
      <c r="BS212">
        <f>BR212+T211+S212-BD212</f>
      </c>
      <c r="BT212">
        <f>BS212+W211+V212-BE212</f>
      </c>
      <c r="BU212">
        <f>BT212+Z211+Y212-BF212</f>
      </c>
      <c r="BV212">
        <f>BU212+AC211+AB212-BG212</f>
      </c>
      <c r="BW212">
        <f>BV212+AF211+AE212-BH212</f>
      </c>
      <c r="BX212">
        <f>BW212+AI211+AH212-BI212</f>
      </c>
      <c r="BY212">
        <f>BX212+AL211+AK212-BJ212</f>
      </c>
      <c r="BZ212">
        <f>BY212+AO211+AN212-BK212</f>
      </c>
      <c r="CA212">
        <f>BZ212+AR211+AQ212-BL212</f>
      </c>
      <c r="CB212">
        <f>CA212+AU211+AT212-BM212</f>
      </c>
      <c r="CC212">
        <f>MAX(0,Plan!$B$6-SUM(AY212:BM212))</f>
      </c>
    </row>
    <row r="213" spans="1:81" x14ac:dyDescent="0.25">
      <c r="A213">
        <v>208</v>
      </c>
      <c r="B213" s="22">
        <f>EDATE(Plan!$B$5,A213-1)</f>
      </c>
      <c r="C213" s="14">
        <f>ROUND(AY213+MIN(E212+D213-AY213,$CC213),2)</f>
      </c>
      <c r="D213" s="14">
        <f>ROUND(ROUND(E212*100,0)*ROUND(D$3*100000,0)/1200000,0)/100</f>
      </c>
      <c r="E213" s="14">
        <f>ROUND(E212+D213-C213,2)</f>
      </c>
      <c r="F213" s="14">
        <f>ROUND(AZ213+MIN(H212+G213-AZ213,MAX(0,$CC213-BN213)),2)</f>
      </c>
      <c r="G213" s="14">
        <f>ROUND(ROUND(H212*100,0)*ROUND(G$3*100000,0)/1200000,0)/100</f>
      </c>
      <c r="H213" s="14">
        <f>ROUND(H212+G213-F213,2)</f>
      </c>
      <c r="I213" s="14">
        <f>ROUND(BA213+MIN(K212+J213-BA213,MAX(0,$CC213-BO213)),2)</f>
      </c>
      <c r="J213" s="14">
        <f>ROUND(ROUND(K212*100,0)*ROUND(J$3*100000,0)/1200000,0)/100</f>
      </c>
      <c r="K213" s="14">
        <f>ROUND(K212+J213-I213,2)</f>
      </c>
      <c r="L213" s="14">
        <f>ROUND(BB213+MIN(N212+M213-BB213,MAX(0,$CC213-BP213)),2)</f>
      </c>
      <c r="M213" s="14">
        <f>ROUND(ROUND(N212*100,0)*ROUND(M$3*100000,0)/1200000,0)/100</f>
      </c>
      <c r="N213" s="14">
        <f>ROUND(N212+M213-L213,2)</f>
      </c>
      <c r="O213" s="14">
        <f>ROUND(BC213+MIN(Q212+P213-BC213,MAX(0,$CC213-BQ213)),2)</f>
      </c>
      <c r="P213" s="14">
        <f>ROUND(ROUND(Q212*100,0)*ROUND(P$3*100000,0)/1200000,0)/100</f>
      </c>
      <c r="Q213" s="14">
        <f>ROUND(Q212+P213-O213,2)</f>
      </c>
      <c r="R213" s="14">
        <f>ROUND(BD213+MIN(T212+S213-BD213,MAX(0,$CC213-BR213)),2)</f>
      </c>
      <c r="S213" s="14">
        <f>ROUND(ROUND(T212*100,0)*ROUND(S$3*100000,0)/1200000,0)/100</f>
      </c>
      <c r="T213" s="14">
        <f>ROUND(T212+S213-R213,2)</f>
      </c>
      <c r="U213" s="14">
        <f>ROUND(BE213+MIN(W212+V213-BE213,MAX(0,$CC213-BS213)),2)</f>
      </c>
      <c r="V213" s="14">
        <f>ROUND(ROUND(W212*100,0)*ROUND(V$3*100000,0)/1200000,0)/100</f>
      </c>
      <c r="W213" s="14">
        <f>ROUND(W212+V213-U213,2)</f>
      </c>
      <c r="X213" s="14">
        <f>ROUND(BF213+MIN(Z212+Y213-BF213,MAX(0,$CC213-BT213)),2)</f>
      </c>
      <c r="Y213" s="14">
        <f>ROUND(ROUND(Z212*100,0)*ROUND(Y$3*100000,0)/1200000,0)/100</f>
      </c>
      <c r="Z213" s="14">
        <f>ROUND(Z212+Y213-X213,2)</f>
      </c>
      <c r="AA213" s="14">
        <f>ROUND(BG213+MIN(AC212+AB213-BG213,MAX(0,$CC213-BU213)),2)</f>
      </c>
      <c r="AB213" s="14">
        <f>ROUND(ROUND(AC212*100,0)*ROUND(AB$3*100000,0)/1200000,0)/100</f>
      </c>
      <c r="AC213" s="14">
        <f>ROUND(AC212+AB213-AA213,2)</f>
      </c>
      <c r="AD213" s="14">
        <f>ROUND(BH213+MIN(AF212+AE213-BH213,MAX(0,$CC213-BV213)),2)</f>
      </c>
      <c r="AE213" s="14">
        <f>ROUND(ROUND(AF212*100,0)*ROUND(AE$3*100000,0)/1200000,0)/100</f>
      </c>
      <c r="AF213" s="14">
        <f>ROUND(AF212+AE213-AD213,2)</f>
      </c>
      <c r="AG213" s="14">
        <f>ROUND(BI213+MIN(AI212+AH213-BI213,MAX(0,$CC213-BW213)),2)</f>
      </c>
      <c r="AH213" s="14">
        <f>ROUND(ROUND(AI212*100,0)*ROUND(AH$3*100000,0)/1200000,0)/100</f>
      </c>
      <c r="AI213" s="14">
        <f>ROUND(AI212+AH213-AG213,2)</f>
      </c>
      <c r="AJ213" s="14">
        <f>ROUND(BJ213+MIN(AL212+AK213-BJ213,MAX(0,$CC213-BX213)),2)</f>
      </c>
      <c r="AK213" s="14">
        <f>ROUND(ROUND(AL212*100,0)*ROUND(AK$3*100000,0)/1200000,0)/100</f>
      </c>
      <c r="AL213" s="14">
        <f>ROUND(AL212+AK213-AJ213,2)</f>
      </c>
      <c r="AM213" s="14">
        <f>ROUND(BK213+MIN(AO212+AN213-BK213,MAX(0,$CC213-BY213)),2)</f>
      </c>
      <c r="AN213" s="14">
        <f>ROUND(ROUND(AO212*100,0)*ROUND(AN$3*100000,0)/1200000,0)/100</f>
      </c>
      <c r="AO213" s="14">
        <f>ROUND(AO212+AN213-AM213,2)</f>
      </c>
      <c r="AP213" s="14">
        <f>ROUND(BL213+MIN(AR212+AQ213-BL213,MAX(0,$CC213-BZ213)),2)</f>
      </c>
      <c r="AQ213" s="14">
        <f>ROUND(ROUND(AR212*100,0)*ROUND(AQ$3*100000,0)/1200000,0)/100</f>
      </c>
      <c r="AR213" s="14">
        <f>ROUND(AR212+AQ213-AP213,2)</f>
      </c>
      <c r="AS213" s="14">
        <f>ROUND(BM213+MIN(AU212+AT213-BM213,MAX(0,$CC213-CA213)),2)</f>
      </c>
      <c r="AT213" s="14">
        <f>ROUND(ROUND(AU212*100,0)*ROUND(AT$3*100000,0)/1200000,0)/100</f>
      </c>
      <c r="AU213" s="14">
        <f>ROUND(AU212+AT213-AS213,2)</f>
      </c>
      <c r="AV213" s="11">
        <f>SUMIF($C$4:$AU$4,"Payment",C213:AU213)</f>
      </c>
      <c r="AW213" s="11">
        <f>SUMIF($C$4:$AU$4,"Interest",C213:AU213)</f>
      </c>
      <c r="AX213" s="11">
        <f>ROUND(SUMIF($C$4:$AU$4,"Balance",C213:AU213),2)</f>
      </c>
      <c r="AY213">
        <f>MIN(E212+D213,C$3)</f>
      </c>
      <c r="AZ213">
        <f>MIN(H212+G213,F$3)</f>
      </c>
      <c r="BA213">
        <f>MIN(K212+J213,I$3)</f>
      </c>
      <c r="BB213">
        <f>MIN(N212+M213,L$3)</f>
      </c>
      <c r="BC213">
        <f>MIN(Q212+P213,O$3)</f>
      </c>
      <c r="BD213">
        <f>MIN(T212+S213,R$3)</f>
      </c>
      <c r="BE213">
        <f>MIN(W212+V213,U$3)</f>
      </c>
      <c r="BF213">
        <f>MIN(Z212+Y213,X$3)</f>
      </c>
      <c r="BG213">
        <f>MIN(AC212+AB213,AA$3)</f>
      </c>
      <c r="BH213">
        <f>MIN(AF212+AE213,AD$3)</f>
      </c>
      <c r="BI213">
        <f>MIN(AI212+AH213,AG$3)</f>
      </c>
      <c r="BJ213">
        <f>MIN(AL212+AK213,AJ$3)</f>
      </c>
      <c r="BK213">
        <f>MIN(AO212+AN213,AM$3)</f>
      </c>
      <c r="BL213">
        <f>MIN(AR212+AQ213,AP$3)</f>
      </c>
      <c r="BM213">
        <f>MIN(AU212+AT213,AS$3)</f>
      </c>
      <c r="BN213">
        <f>E212+D213-AY213</f>
      </c>
      <c r="BO213">
        <f>BN213+H212+G213-AZ213</f>
      </c>
      <c r="BP213">
        <f>BO213+K212+J213-BA213</f>
      </c>
      <c r="BQ213">
        <f>BP213+N212+M213-BB213</f>
      </c>
      <c r="BR213">
        <f>BQ213+Q212+P213-BC213</f>
      </c>
      <c r="BS213">
        <f>BR213+T212+S213-BD213</f>
      </c>
      <c r="BT213">
        <f>BS213+W212+V213-BE213</f>
      </c>
      <c r="BU213">
        <f>BT213+Z212+Y213-BF213</f>
      </c>
      <c r="BV213">
        <f>BU213+AC212+AB213-BG213</f>
      </c>
      <c r="BW213">
        <f>BV213+AF212+AE213-BH213</f>
      </c>
      <c r="BX213">
        <f>BW213+AI212+AH213-BI213</f>
      </c>
      <c r="BY213">
        <f>BX213+AL212+AK213-BJ213</f>
      </c>
      <c r="BZ213">
        <f>BY213+AO212+AN213-BK213</f>
      </c>
      <c r="CA213">
        <f>BZ213+AR212+AQ213-BL213</f>
      </c>
      <c r="CB213">
        <f>CA213+AU212+AT213-BM213</f>
      </c>
      <c r="CC213">
        <f>MAX(0,Plan!$B$6-SUM(AY213:BM213))</f>
      </c>
    </row>
    <row r="214" spans="1:81" x14ac:dyDescent="0.25">
      <c r="A214">
        <v>209</v>
      </c>
      <c r="B214" s="22">
        <f>EDATE(Plan!$B$5,A214-1)</f>
      </c>
      <c r="C214" s="14">
        <f>ROUND(AY214+MIN(E213+D214-AY214,$CC214),2)</f>
      </c>
      <c r="D214" s="14">
        <f>ROUND(ROUND(E213*100,0)*ROUND(D$3*100000,0)/1200000,0)/100</f>
      </c>
      <c r="E214" s="14">
        <f>ROUND(E213+D214-C214,2)</f>
      </c>
      <c r="F214" s="14">
        <f>ROUND(AZ214+MIN(H213+G214-AZ214,MAX(0,$CC214-BN214)),2)</f>
      </c>
      <c r="G214" s="14">
        <f>ROUND(ROUND(H213*100,0)*ROUND(G$3*100000,0)/1200000,0)/100</f>
      </c>
      <c r="H214" s="14">
        <f>ROUND(H213+G214-F214,2)</f>
      </c>
      <c r="I214" s="14">
        <f>ROUND(BA214+MIN(K213+J214-BA214,MAX(0,$CC214-BO214)),2)</f>
      </c>
      <c r="J214" s="14">
        <f>ROUND(ROUND(K213*100,0)*ROUND(J$3*100000,0)/1200000,0)/100</f>
      </c>
      <c r="K214" s="14">
        <f>ROUND(K213+J214-I214,2)</f>
      </c>
      <c r="L214" s="14">
        <f>ROUND(BB214+MIN(N213+M214-BB214,MAX(0,$CC214-BP214)),2)</f>
      </c>
      <c r="M214" s="14">
        <f>ROUND(ROUND(N213*100,0)*ROUND(M$3*100000,0)/1200000,0)/100</f>
      </c>
      <c r="N214" s="14">
        <f>ROUND(N213+M214-L214,2)</f>
      </c>
      <c r="O214" s="14">
        <f>ROUND(BC214+MIN(Q213+P214-BC214,MAX(0,$CC214-BQ214)),2)</f>
      </c>
      <c r="P214" s="14">
        <f>ROUND(ROUND(Q213*100,0)*ROUND(P$3*100000,0)/1200000,0)/100</f>
      </c>
      <c r="Q214" s="14">
        <f>ROUND(Q213+P214-O214,2)</f>
      </c>
      <c r="R214" s="14">
        <f>ROUND(BD214+MIN(T213+S214-BD214,MAX(0,$CC214-BR214)),2)</f>
      </c>
      <c r="S214" s="14">
        <f>ROUND(ROUND(T213*100,0)*ROUND(S$3*100000,0)/1200000,0)/100</f>
      </c>
      <c r="T214" s="14">
        <f>ROUND(T213+S214-R214,2)</f>
      </c>
      <c r="U214" s="14">
        <f>ROUND(BE214+MIN(W213+V214-BE214,MAX(0,$CC214-BS214)),2)</f>
      </c>
      <c r="V214" s="14">
        <f>ROUND(ROUND(W213*100,0)*ROUND(V$3*100000,0)/1200000,0)/100</f>
      </c>
      <c r="W214" s="14">
        <f>ROUND(W213+V214-U214,2)</f>
      </c>
      <c r="X214" s="14">
        <f>ROUND(BF214+MIN(Z213+Y214-BF214,MAX(0,$CC214-BT214)),2)</f>
      </c>
      <c r="Y214" s="14">
        <f>ROUND(ROUND(Z213*100,0)*ROUND(Y$3*100000,0)/1200000,0)/100</f>
      </c>
      <c r="Z214" s="14">
        <f>ROUND(Z213+Y214-X214,2)</f>
      </c>
      <c r="AA214" s="14">
        <f>ROUND(BG214+MIN(AC213+AB214-BG214,MAX(0,$CC214-BU214)),2)</f>
      </c>
      <c r="AB214" s="14">
        <f>ROUND(ROUND(AC213*100,0)*ROUND(AB$3*100000,0)/1200000,0)/100</f>
      </c>
      <c r="AC214" s="14">
        <f>ROUND(AC213+AB214-AA214,2)</f>
      </c>
      <c r="AD214" s="14">
        <f>ROUND(BH214+MIN(AF213+AE214-BH214,MAX(0,$CC214-BV214)),2)</f>
      </c>
      <c r="AE214" s="14">
        <f>ROUND(ROUND(AF213*100,0)*ROUND(AE$3*100000,0)/1200000,0)/100</f>
      </c>
      <c r="AF214" s="14">
        <f>ROUND(AF213+AE214-AD214,2)</f>
      </c>
      <c r="AG214" s="14">
        <f>ROUND(BI214+MIN(AI213+AH214-BI214,MAX(0,$CC214-BW214)),2)</f>
      </c>
      <c r="AH214" s="14">
        <f>ROUND(ROUND(AI213*100,0)*ROUND(AH$3*100000,0)/1200000,0)/100</f>
      </c>
      <c r="AI214" s="14">
        <f>ROUND(AI213+AH214-AG214,2)</f>
      </c>
      <c r="AJ214" s="14">
        <f>ROUND(BJ214+MIN(AL213+AK214-BJ214,MAX(0,$CC214-BX214)),2)</f>
      </c>
      <c r="AK214" s="14">
        <f>ROUND(ROUND(AL213*100,0)*ROUND(AK$3*100000,0)/1200000,0)/100</f>
      </c>
      <c r="AL214" s="14">
        <f>ROUND(AL213+AK214-AJ214,2)</f>
      </c>
      <c r="AM214" s="14">
        <f>ROUND(BK214+MIN(AO213+AN214-BK214,MAX(0,$CC214-BY214)),2)</f>
      </c>
      <c r="AN214" s="14">
        <f>ROUND(ROUND(AO213*100,0)*ROUND(AN$3*100000,0)/1200000,0)/100</f>
      </c>
      <c r="AO214" s="14">
        <f>ROUND(AO213+AN214-AM214,2)</f>
      </c>
      <c r="AP214" s="14">
        <f>ROUND(BL214+MIN(AR213+AQ214-BL214,MAX(0,$CC214-BZ214)),2)</f>
      </c>
      <c r="AQ214" s="14">
        <f>ROUND(ROUND(AR213*100,0)*ROUND(AQ$3*100000,0)/1200000,0)/100</f>
      </c>
      <c r="AR214" s="14">
        <f>ROUND(AR213+AQ214-AP214,2)</f>
      </c>
      <c r="AS214" s="14">
        <f>ROUND(BM214+MIN(AU213+AT214-BM214,MAX(0,$CC214-CA214)),2)</f>
      </c>
      <c r="AT214" s="14">
        <f>ROUND(ROUND(AU213*100,0)*ROUND(AT$3*100000,0)/1200000,0)/100</f>
      </c>
      <c r="AU214" s="14">
        <f>ROUND(AU213+AT214-AS214,2)</f>
      </c>
      <c r="AV214" s="11">
        <f>SUMIF($C$4:$AU$4,"Payment",C214:AU214)</f>
      </c>
      <c r="AW214" s="11">
        <f>SUMIF($C$4:$AU$4,"Interest",C214:AU214)</f>
      </c>
      <c r="AX214" s="11">
        <f>ROUND(SUMIF($C$4:$AU$4,"Balance",C214:AU214),2)</f>
      </c>
      <c r="AY214">
        <f>MIN(E213+D214,C$3)</f>
      </c>
      <c r="AZ214">
        <f>MIN(H213+G214,F$3)</f>
      </c>
      <c r="BA214">
        <f>MIN(K213+J214,I$3)</f>
      </c>
      <c r="BB214">
        <f>MIN(N213+M214,L$3)</f>
      </c>
      <c r="BC214">
        <f>MIN(Q213+P214,O$3)</f>
      </c>
      <c r="BD214">
        <f>MIN(T213+S214,R$3)</f>
      </c>
      <c r="BE214">
        <f>MIN(W213+V214,U$3)</f>
      </c>
      <c r="BF214">
        <f>MIN(Z213+Y214,X$3)</f>
      </c>
      <c r="BG214">
        <f>MIN(AC213+AB214,AA$3)</f>
      </c>
      <c r="BH214">
        <f>MIN(AF213+AE214,AD$3)</f>
      </c>
      <c r="BI214">
        <f>MIN(AI213+AH214,AG$3)</f>
      </c>
      <c r="BJ214">
        <f>MIN(AL213+AK214,AJ$3)</f>
      </c>
      <c r="BK214">
        <f>MIN(AO213+AN214,AM$3)</f>
      </c>
      <c r="BL214">
        <f>MIN(AR213+AQ214,AP$3)</f>
      </c>
      <c r="BM214">
        <f>MIN(AU213+AT214,AS$3)</f>
      </c>
      <c r="BN214">
        <f>E213+D214-AY214</f>
      </c>
      <c r="BO214">
        <f>BN214+H213+G214-AZ214</f>
      </c>
      <c r="BP214">
        <f>BO214+K213+J214-BA214</f>
      </c>
      <c r="BQ214">
        <f>BP214+N213+M214-BB214</f>
      </c>
      <c r="BR214">
        <f>BQ214+Q213+P214-BC214</f>
      </c>
      <c r="BS214">
        <f>BR214+T213+S214-BD214</f>
      </c>
      <c r="BT214">
        <f>BS214+W213+V214-BE214</f>
      </c>
      <c r="BU214">
        <f>BT214+Z213+Y214-BF214</f>
      </c>
      <c r="BV214">
        <f>BU214+AC213+AB214-BG214</f>
      </c>
      <c r="BW214">
        <f>BV214+AF213+AE214-BH214</f>
      </c>
      <c r="BX214">
        <f>BW214+AI213+AH214-BI214</f>
      </c>
      <c r="BY214">
        <f>BX214+AL213+AK214-BJ214</f>
      </c>
      <c r="BZ214">
        <f>BY214+AO213+AN214-BK214</f>
      </c>
      <c r="CA214">
        <f>BZ214+AR213+AQ214-BL214</f>
      </c>
      <c r="CB214">
        <f>CA214+AU213+AT214-BM214</f>
      </c>
      <c r="CC214">
        <f>MAX(0,Plan!$B$6-SUM(AY214:BM214))</f>
      </c>
    </row>
    <row r="215" spans="1:81" x14ac:dyDescent="0.25">
      <c r="A215">
        <v>210</v>
      </c>
      <c r="B215" s="22">
        <f>EDATE(Plan!$B$5,A215-1)</f>
      </c>
      <c r="C215" s="14">
        <f>ROUND(AY215+MIN(E214+D215-AY215,$CC215),2)</f>
      </c>
      <c r="D215" s="14">
        <f>ROUND(ROUND(E214*100,0)*ROUND(D$3*100000,0)/1200000,0)/100</f>
      </c>
      <c r="E215" s="14">
        <f>ROUND(E214+D215-C215,2)</f>
      </c>
      <c r="F215" s="14">
        <f>ROUND(AZ215+MIN(H214+G215-AZ215,MAX(0,$CC215-BN215)),2)</f>
      </c>
      <c r="G215" s="14">
        <f>ROUND(ROUND(H214*100,0)*ROUND(G$3*100000,0)/1200000,0)/100</f>
      </c>
      <c r="H215" s="14">
        <f>ROUND(H214+G215-F215,2)</f>
      </c>
      <c r="I215" s="14">
        <f>ROUND(BA215+MIN(K214+J215-BA215,MAX(0,$CC215-BO215)),2)</f>
      </c>
      <c r="J215" s="14">
        <f>ROUND(ROUND(K214*100,0)*ROUND(J$3*100000,0)/1200000,0)/100</f>
      </c>
      <c r="K215" s="14">
        <f>ROUND(K214+J215-I215,2)</f>
      </c>
      <c r="L215" s="14">
        <f>ROUND(BB215+MIN(N214+M215-BB215,MAX(0,$CC215-BP215)),2)</f>
      </c>
      <c r="M215" s="14">
        <f>ROUND(ROUND(N214*100,0)*ROUND(M$3*100000,0)/1200000,0)/100</f>
      </c>
      <c r="N215" s="14">
        <f>ROUND(N214+M215-L215,2)</f>
      </c>
      <c r="O215" s="14">
        <f>ROUND(BC215+MIN(Q214+P215-BC215,MAX(0,$CC215-BQ215)),2)</f>
      </c>
      <c r="P215" s="14">
        <f>ROUND(ROUND(Q214*100,0)*ROUND(P$3*100000,0)/1200000,0)/100</f>
      </c>
      <c r="Q215" s="14">
        <f>ROUND(Q214+P215-O215,2)</f>
      </c>
      <c r="R215" s="14">
        <f>ROUND(BD215+MIN(T214+S215-BD215,MAX(0,$CC215-BR215)),2)</f>
      </c>
      <c r="S215" s="14">
        <f>ROUND(ROUND(T214*100,0)*ROUND(S$3*100000,0)/1200000,0)/100</f>
      </c>
      <c r="T215" s="14">
        <f>ROUND(T214+S215-R215,2)</f>
      </c>
      <c r="U215" s="14">
        <f>ROUND(BE215+MIN(W214+V215-BE215,MAX(0,$CC215-BS215)),2)</f>
      </c>
      <c r="V215" s="14">
        <f>ROUND(ROUND(W214*100,0)*ROUND(V$3*100000,0)/1200000,0)/100</f>
      </c>
      <c r="W215" s="14">
        <f>ROUND(W214+V215-U215,2)</f>
      </c>
      <c r="X215" s="14">
        <f>ROUND(BF215+MIN(Z214+Y215-BF215,MAX(0,$CC215-BT215)),2)</f>
      </c>
      <c r="Y215" s="14">
        <f>ROUND(ROUND(Z214*100,0)*ROUND(Y$3*100000,0)/1200000,0)/100</f>
      </c>
      <c r="Z215" s="14">
        <f>ROUND(Z214+Y215-X215,2)</f>
      </c>
      <c r="AA215" s="14">
        <f>ROUND(BG215+MIN(AC214+AB215-BG215,MAX(0,$CC215-BU215)),2)</f>
      </c>
      <c r="AB215" s="14">
        <f>ROUND(ROUND(AC214*100,0)*ROUND(AB$3*100000,0)/1200000,0)/100</f>
      </c>
      <c r="AC215" s="14">
        <f>ROUND(AC214+AB215-AA215,2)</f>
      </c>
      <c r="AD215" s="14">
        <f>ROUND(BH215+MIN(AF214+AE215-BH215,MAX(0,$CC215-BV215)),2)</f>
      </c>
      <c r="AE215" s="14">
        <f>ROUND(ROUND(AF214*100,0)*ROUND(AE$3*100000,0)/1200000,0)/100</f>
      </c>
      <c r="AF215" s="14">
        <f>ROUND(AF214+AE215-AD215,2)</f>
      </c>
      <c r="AG215" s="14">
        <f>ROUND(BI215+MIN(AI214+AH215-BI215,MAX(0,$CC215-BW215)),2)</f>
      </c>
      <c r="AH215" s="14">
        <f>ROUND(ROUND(AI214*100,0)*ROUND(AH$3*100000,0)/1200000,0)/100</f>
      </c>
      <c r="AI215" s="14">
        <f>ROUND(AI214+AH215-AG215,2)</f>
      </c>
      <c r="AJ215" s="14">
        <f>ROUND(BJ215+MIN(AL214+AK215-BJ215,MAX(0,$CC215-BX215)),2)</f>
      </c>
      <c r="AK215" s="14">
        <f>ROUND(ROUND(AL214*100,0)*ROUND(AK$3*100000,0)/1200000,0)/100</f>
      </c>
      <c r="AL215" s="14">
        <f>ROUND(AL214+AK215-AJ215,2)</f>
      </c>
      <c r="AM215" s="14">
        <f>ROUND(BK215+MIN(AO214+AN215-BK215,MAX(0,$CC215-BY215)),2)</f>
      </c>
      <c r="AN215" s="14">
        <f>ROUND(ROUND(AO214*100,0)*ROUND(AN$3*100000,0)/1200000,0)/100</f>
      </c>
      <c r="AO215" s="14">
        <f>ROUND(AO214+AN215-AM215,2)</f>
      </c>
      <c r="AP215" s="14">
        <f>ROUND(BL215+MIN(AR214+AQ215-BL215,MAX(0,$CC215-BZ215)),2)</f>
      </c>
      <c r="AQ215" s="14">
        <f>ROUND(ROUND(AR214*100,0)*ROUND(AQ$3*100000,0)/1200000,0)/100</f>
      </c>
      <c r="AR215" s="14">
        <f>ROUND(AR214+AQ215-AP215,2)</f>
      </c>
      <c r="AS215" s="14">
        <f>ROUND(BM215+MIN(AU214+AT215-BM215,MAX(0,$CC215-CA215)),2)</f>
      </c>
      <c r="AT215" s="14">
        <f>ROUND(ROUND(AU214*100,0)*ROUND(AT$3*100000,0)/1200000,0)/100</f>
      </c>
      <c r="AU215" s="14">
        <f>ROUND(AU214+AT215-AS215,2)</f>
      </c>
      <c r="AV215" s="11">
        <f>SUMIF($C$4:$AU$4,"Payment",C215:AU215)</f>
      </c>
      <c r="AW215" s="11">
        <f>SUMIF($C$4:$AU$4,"Interest",C215:AU215)</f>
      </c>
      <c r="AX215" s="11">
        <f>ROUND(SUMIF($C$4:$AU$4,"Balance",C215:AU215),2)</f>
      </c>
      <c r="AY215">
        <f>MIN(E214+D215,C$3)</f>
      </c>
      <c r="AZ215">
        <f>MIN(H214+G215,F$3)</f>
      </c>
      <c r="BA215">
        <f>MIN(K214+J215,I$3)</f>
      </c>
      <c r="BB215">
        <f>MIN(N214+M215,L$3)</f>
      </c>
      <c r="BC215">
        <f>MIN(Q214+P215,O$3)</f>
      </c>
      <c r="BD215">
        <f>MIN(T214+S215,R$3)</f>
      </c>
      <c r="BE215">
        <f>MIN(W214+V215,U$3)</f>
      </c>
      <c r="BF215">
        <f>MIN(Z214+Y215,X$3)</f>
      </c>
      <c r="BG215">
        <f>MIN(AC214+AB215,AA$3)</f>
      </c>
      <c r="BH215">
        <f>MIN(AF214+AE215,AD$3)</f>
      </c>
      <c r="BI215">
        <f>MIN(AI214+AH215,AG$3)</f>
      </c>
      <c r="BJ215">
        <f>MIN(AL214+AK215,AJ$3)</f>
      </c>
      <c r="BK215">
        <f>MIN(AO214+AN215,AM$3)</f>
      </c>
      <c r="BL215">
        <f>MIN(AR214+AQ215,AP$3)</f>
      </c>
      <c r="BM215">
        <f>MIN(AU214+AT215,AS$3)</f>
      </c>
      <c r="BN215">
        <f>E214+D215-AY215</f>
      </c>
      <c r="BO215">
        <f>BN215+H214+G215-AZ215</f>
      </c>
      <c r="BP215">
        <f>BO215+K214+J215-BA215</f>
      </c>
      <c r="BQ215">
        <f>BP215+N214+M215-BB215</f>
      </c>
      <c r="BR215">
        <f>BQ215+Q214+P215-BC215</f>
      </c>
      <c r="BS215">
        <f>BR215+T214+S215-BD215</f>
      </c>
      <c r="BT215">
        <f>BS215+W214+V215-BE215</f>
      </c>
      <c r="BU215">
        <f>BT215+Z214+Y215-BF215</f>
      </c>
      <c r="BV215">
        <f>BU215+AC214+AB215-BG215</f>
      </c>
      <c r="BW215">
        <f>BV215+AF214+AE215-BH215</f>
      </c>
      <c r="BX215">
        <f>BW215+AI214+AH215-BI215</f>
      </c>
      <c r="BY215">
        <f>BX215+AL214+AK215-BJ215</f>
      </c>
      <c r="BZ215">
        <f>BY215+AO214+AN215-BK215</f>
      </c>
      <c r="CA215">
        <f>BZ215+AR214+AQ215-BL215</f>
      </c>
      <c r="CB215">
        <f>CA215+AU214+AT215-BM215</f>
      </c>
      <c r="CC215">
        <f>MAX(0,Plan!$B$6-SUM(AY215:BM215))</f>
      </c>
    </row>
    <row r="216" spans="1:81" x14ac:dyDescent="0.25">
      <c r="A216">
        <v>211</v>
      </c>
      <c r="B216" s="22">
        <f>EDATE(Plan!$B$5,A216-1)</f>
      </c>
      <c r="C216" s="14">
        <f>ROUND(AY216+MIN(E215+D216-AY216,$CC216),2)</f>
      </c>
      <c r="D216" s="14">
        <f>ROUND(ROUND(E215*100,0)*ROUND(D$3*100000,0)/1200000,0)/100</f>
      </c>
      <c r="E216" s="14">
        <f>ROUND(E215+D216-C216,2)</f>
      </c>
      <c r="F216" s="14">
        <f>ROUND(AZ216+MIN(H215+G216-AZ216,MAX(0,$CC216-BN216)),2)</f>
      </c>
      <c r="G216" s="14">
        <f>ROUND(ROUND(H215*100,0)*ROUND(G$3*100000,0)/1200000,0)/100</f>
      </c>
      <c r="H216" s="14">
        <f>ROUND(H215+G216-F216,2)</f>
      </c>
      <c r="I216" s="14">
        <f>ROUND(BA216+MIN(K215+J216-BA216,MAX(0,$CC216-BO216)),2)</f>
      </c>
      <c r="J216" s="14">
        <f>ROUND(ROUND(K215*100,0)*ROUND(J$3*100000,0)/1200000,0)/100</f>
      </c>
      <c r="K216" s="14">
        <f>ROUND(K215+J216-I216,2)</f>
      </c>
      <c r="L216" s="14">
        <f>ROUND(BB216+MIN(N215+M216-BB216,MAX(0,$CC216-BP216)),2)</f>
      </c>
      <c r="M216" s="14">
        <f>ROUND(ROUND(N215*100,0)*ROUND(M$3*100000,0)/1200000,0)/100</f>
      </c>
      <c r="N216" s="14">
        <f>ROUND(N215+M216-L216,2)</f>
      </c>
      <c r="O216" s="14">
        <f>ROUND(BC216+MIN(Q215+P216-BC216,MAX(0,$CC216-BQ216)),2)</f>
      </c>
      <c r="P216" s="14">
        <f>ROUND(ROUND(Q215*100,0)*ROUND(P$3*100000,0)/1200000,0)/100</f>
      </c>
      <c r="Q216" s="14">
        <f>ROUND(Q215+P216-O216,2)</f>
      </c>
      <c r="R216" s="14">
        <f>ROUND(BD216+MIN(T215+S216-BD216,MAX(0,$CC216-BR216)),2)</f>
      </c>
      <c r="S216" s="14">
        <f>ROUND(ROUND(T215*100,0)*ROUND(S$3*100000,0)/1200000,0)/100</f>
      </c>
      <c r="T216" s="14">
        <f>ROUND(T215+S216-R216,2)</f>
      </c>
      <c r="U216" s="14">
        <f>ROUND(BE216+MIN(W215+V216-BE216,MAX(0,$CC216-BS216)),2)</f>
      </c>
      <c r="V216" s="14">
        <f>ROUND(ROUND(W215*100,0)*ROUND(V$3*100000,0)/1200000,0)/100</f>
      </c>
      <c r="W216" s="14">
        <f>ROUND(W215+V216-U216,2)</f>
      </c>
      <c r="X216" s="14">
        <f>ROUND(BF216+MIN(Z215+Y216-BF216,MAX(0,$CC216-BT216)),2)</f>
      </c>
      <c r="Y216" s="14">
        <f>ROUND(ROUND(Z215*100,0)*ROUND(Y$3*100000,0)/1200000,0)/100</f>
      </c>
      <c r="Z216" s="14">
        <f>ROUND(Z215+Y216-X216,2)</f>
      </c>
      <c r="AA216" s="14">
        <f>ROUND(BG216+MIN(AC215+AB216-BG216,MAX(0,$CC216-BU216)),2)</f>
      </c>
      <c r="AB216" s="14">
        <f>ROUND(ROUND(AC215*100,0)*ROUND(AB$3*100000,0)/1200000,0)/100</f>
      </c>
      <c r="AC216" s="14">
        <f>ROUND(AC215+AB216-AA216,2)</f>
      </c>
      <c r="AD216" s="14">
        <f>ROUND(BH216+MIN(AF215+AE216-BH216,MAX(0,$CC216-BV216)),2)</f>
      </c>
      <c r="AE216" s="14">
        <f>ROUND(ROUND(AF215*100,0)*ROUND(AE$3*100000,0)/1200000,0)/100</f>
      </c>
      <c r="AF216" s="14">
        <f>ROUND(AF215+AE216-AD216,2)</f>
      </c>
      <c r="AG216" s="14">
        <f>ROUND(BI216+MIN(AI215+AH216-BI216,MAX(0,$CC216-BW216)),2)</f>
      </c>
      <c r="AH216" s="14">
        <f>ROUND(ROUND(AI215*100,0)*ROUND(AH$3*100000,0)/1200000,0)/100</f>
      </c>
      <c r="AI216" s="14">
        <f>ROUND(AI215+AH216-AG216,2)</f>
      </c>
      <c r="AJ216" s="14">
        <f>ROUND(BJ216+MIN(AL215+AK216-BJ216,MAX(0,$CC216-BX216)),2)</f>
      </c>
      <c r="AK216" s="14">
        <f>ROUND(ROUND(AL215*100,0)*ROUND(AK$3*100000,0)/1200000,0)/100</f>
      </c>
      <c r="AL216" s="14">
        <f>ROUND(AL215+AK216-AJ216,2)</f>
      </c>
      <c r="AM216" s="14">
        <f>ROUND(BK216+MIN(AO215+AN216-BK216,MAX(0,$CC216-BY216)),2)</f>
      </c>
      <c r="AN216" s="14">
        <f>ROUND(ROUND(AO215*100,0)*ROUND(AN$3*100000,0)/1200000,0)/100</f>
      </c>
      <c r="AO216" s="14">
        <f>ROUND(AO215+AN216-AM216,2)</f>
      </c>
      <c r="AP216" s="14">
        <f>ROUND(BL216+MIN(AR215+AQ216-BL216,MAX(0,$CC216-BZ216)),2)</f>
      </c>
      <c r="AQ216" s="14">
        <f>ROUND(ROUND(AR215*100,0)*ROUND(AQ$3*100000,0)/1200000,0)/100</f>
      </c>
      <c r="AR216" s="14">
        <f>ROUND(AR215+AQ216-AP216,2)</f>
      </c>
      <c r="AS216" s="14">
        <f>ROUND(BM216+MIN(AU215+AT216-BM216,MAX(0,$CC216-CA216)),2)</f>
      </c>
      <c r="AT216" s="14">
        <f>ROUND(ROUND(AU215*100,0)*ROUND(AT$3*100000,0)/1200000,0)/100</f>
      </c>
      <c r="AU216" s="14">
        <f>ROUND(AU215+AT216-AS216,2)</f>
      </c>
      <c r="AV216" s="11">
        <f>SUMIF($C$4:$AU$4,"Payment",C216:AU216)</f>
      </c>
      <c r="AW216" s="11">
        <f>SUMIF($C$4:$AU$4,"Interest",C216:AU216)</f>
      </c>
      <c r="AX216" s="11">
        <f>ROUND(SUMIF($C$4:$AU$4,"Balance",C216:AU216),2)</f>
      </c>
      <c r="AY216">
        <f>MIN(E215+D216,C$3)</f>
      </c>
      <c r="AZ216">
        <f>MIN(H215+G216,F$3)</f>
      </c>
      <c r="BA216">
        <f>MIN(K215+J216,I$3)</f>
      </c>
      <c r="BB216">
        <f>MIN(N215+M216,L$3)</f>
      </c>
      <c r="BC216">
        <f>MIN(Q215+P216,O$3)</f>
      </c>
      <c r="BD216">
        <f>MIN(T215+S216,R$3)</f>
      </c>
      <c r="BE216">
        <f>MIN(W215+V216,U$3)</f>
      </c>
      <c r="BF216">
        <f>MIN(Z215+Y216,X$3)</f>
      </c>
      <c r="BG216">
        <f>MIN(AC215+AB216,AA$3)</f>
      </c>
      <c r="BH216">
        <f>MIN(AF215+AE216,AD$3)</f>
      </c>
      <c r="BI216">
        <f>MIN(AI215+AH216,AG$3)</f>
      </c>
      <c r="BJ216">
        <f>MIN(AL215+AK216,AJ$3)</f>
      </c>
      <c r="BK216">
        <f>MIN(AO215+AN216,AM$3)</f>
      </c>
      <c r="BL216">
        <f>MIN(AR215+AQ216,AP$3)</f>
      </c>
      <c r="BM216">
        <f>MIN(AU215+AT216,AS$3)</f>
      </c>
      <c r="BN216">
        <f>E215+D216-AY216</f>
      </c>
      <c r="BO216">
        <f>BN216+H215+G216-AZ216</f>
      </c>
      <c r="BP216">
        <f>BO216+K215+J216-BA216</f>
      </c>
      <c r="BQ216">
        <f>BP216+N215+M216-BB216</f>
      </c>
      <c r="BR216">
        <f>BQ216+Q215+P216-BC216</f>
      </c>
      <c r="BS216">
        <f>BR216+T215+S216-BD216</f>
      </c>
      <c r="BT216">
        <f>BS216+W215+V216-BE216</f>
      </c>
      <c r="BU216">
        <f>BT216+Z215+Y216-BF216</f>
      </c>
      <c r="BV216">
        <f>BU216+AC215+AB216-BG216</f>
      </c>
      <c r="BW216">
        <f>BV216+AF215+AE216-BH216</f>
      </c>
      <c r="BX216">
        <f>BW216+AI215+AH216-BI216</f>
      </c>
      <c r="BY216">
        <f>BX216+AL215+AK216-BJ216</f>
      </c>
      <c r="BZ216">
        <f>BY216+AO215+AN216-BK216</f>
      </c>
      <c r="CA216">
        <f>BZ216+AR215+AQ216-BL216</f>
      </c>
      <c r="CB216">
        <f>CA216+AU215+AT216-BM216</f>
      </c>
      <c r="CC216">
        <f>MAX(0,Plan!$B$6-SUM(AY216:BM216))</f>
      </c>
    </row>
    <row r="217" spans="1:81" x14ac:dyDescent="0.25">
      <c r="A217">
        <v>212</v>
      </c>
      <c r="B217" s="22">
        <f>EDATE(Plan!$B$5,A217-1)</f>
      </c>
      <c r="C217" s="14">
        <f>ROUND(AY217+MIN(E216+D217-AY217,$CC217),2)</f>
      </c>
      <c r="D217" s="14">
        <f>ROUND(ROUND(E216*100,0)*ROUND(D$3*100000,0)/1200000,0)/100</f>
      </c>
      <c r="E217" s="14">
        <f>ROUND(E216+D217-C217,2)</f>
      </c>
      <c r="F217" s="14">
        <f>ROUND(AZ217+MIN(H216+G217-AZ217,MAX(0,$CC217-BN217)),2)</f>
      </c>
      <c r="G217" s="14">
        <f>ROUND(ROUND(H216*100,0)*ROUND(G$3*100000,0)/1200000,0)/100</f>
      </c>
      <c r="H217" s="14">
        <f>ROUND(H216+G217-F217,2)</f>
      </c>
      <c r="I217" s="14">
        <f>ROUND(BA217+MIN(K216+J217-BA217,MAX(0,$CC217-BO217)),2)</f>
      </c>
      <c r="J217" s="14">
        <f>ROUND(ROUND(K216*100,0)*ROUND(J$3*100000,0)/1200000,0)/100</f>
      </c>
      <c r="K217" s="14">
        <f>ROUND(K216+J217-I217,2)</f>
      </c>
      <c r="L217" s="14">
        <f>ROUND(BB217+MIN(N216+M217-BB217,MAX(0,$CC217-BP217)),2)</f>
      </c>
      <c r="M217" s="14">
        <f>ROUND(ROUND(N216*100,0)*ROUND(M$3*100000,0)/1200000,0)/100</f>
      </c>
      <c r="N217" s="14">
        <f>ROUND(N216+M217-L217,2)</f>
      </c>
      <c r="O217" s="14">
        <f>ROUND(BC217+MIN(Q216+P217-BC217,MAX(0,$CC217-BQ217)),2)</f>
      </c>
      <c r="P217" s="14">
        <f>ROUND(ROUND(Q216*100,0)*ROUND(P$3*100000,0)/1200000,0)/100</f>
      </c>
      <c r="Q217" s="14">
        <f>ROUND(Q216+P217-O217,2)</f>
      </c>
      <c r="R217" s="14">
        <f>ROUND(BD217+MIN(T216+S217-BD217,MAX(0,$CC217-BR217)),2)</f>
      </c>
      <c r="S217" s="14">
        <f>ROUND(ROUND(T216*100,0)*ROUND(S$3*100000,0)/1200000,0)/100</f>
      </c>
      <c r="T217" s="14">
        <f>ROUND(T216+S217-R217,2)</f>
      </c>
      <c r="U217" s="14">
        <f>ROUND(BE217+MIN(W216+V217-BE217,MAX(0,$CC217-BS217)),2)</f>
      </c>
      <c r="V217" s="14">
        <f>ROUND(ROUND(W216*100,0)*ROUND(V$3*100000,0)/1200000,0)/100</f>
      </c>
      <c r="W217" s="14">
        <f>ROUND(W216+V217-U217,2)</f>
      </c>
      <c r="X217" s="14">
        <f>ROUND(BF217+MIN(Z216+Y217-BF217,MAX(0,$CC217-BT217)),2)</f>
      </c>
      <c r="Y217" s="14">
        <f>ROUND(ROUND(Z216*100,0)*ROUND(Y$3*100000,0)/1200000,0)/100</f>
      </c>
      <c r="Z217" s="14">
        <f>ROUND(Z216+Y217-X217,2)</f>
      </c>
      <c r="AA217" s="14">
        <f>ROUND(BG217+MIN(AC216+AB217-BG217,MAX(0,$CC217-BU217)),2)</f>
      </c>
      <c r="AB217" s="14">
        <f>ROUND(ROUND(AC216*100,0)*ROUND(AB$3*100000,0)/1200000,0)/100</f>
      </c>
      <c r="AC217" s="14">
        <f>ROUND(AC216+AB217-AA217,2)</f>
      </c>
      <c r="AD217" s="14">
        <f>ROUND(BH217+MIN(AF216+AE217-BH217,MAX(0,$CC217-BV217)),2)</f>
      </c>
      <c r="AE217" s="14">
        <f>ROUND(ROUND(AF216*100,0)*ROUND(AE$3*100000,0)/1200000,0)/100</f>
      </c>
      <c r="AF217" s="14">
        <f>ROUND(AF216+AE217-AD217,2)</f>
      </c>
      <c r="AG217" s="14">
        <f>ROUND(BI217+MIN(AI216+AH217-BI217,MAX(0,$CC217-BW217)),2)</f>
      </c>
      <c r="AH217" s="14">
        <f>ROUND(ROUND(AI216*100,0)*ROUND(AH$3*100000,0)/1200000,0)/100</f>
      </c>
      <c r="AI217" s="14">
        <f>ROUND(AI216+AH217-AG217,2)</f>
      </c>
      <c r="AJ217" s="14">
        <f>ROUND(BJ217+MIN(AL216+AK217-BJ217,MAX(0,$CC217-BX217)),2)</f>
      </c>
      <c r="AK217" s="14">
        <f>ROUND(ROUND(AL216*100,0)*ROUND(AK$3*100000,0)/1200000,0)/100</f>
      </c>
      <c r="AL217" s="14">
        <f>ROUND(AL216+AK217-AJ217,2)</f>
      </c>
      <c r="AM217" s="14">
        <f>ROUND(BK217+MIN(AO216+AN217-BK217,MAX(0,$CC217-BY217)),2)</f>
      </c>
      <c r="AN217" s="14">
        <f>ROUND(ROUND(AO216*100,0)*ROUND(AN$3*100000,0)/1200000,0)/100</f>
      </c>
      <c r="AO217" s="14">
        <f>ROUND(AO216+AN217-AM217,2)</f>
      </c>
      <c r="AP217" s="14">
        <f>ROUND(BL217+MIN(AR216+AQ217-BL217,MAX(0,$CC217-BZ217)),2)</f>
      </c>
      <c r="AQ217" s="14">
        <f>ROUND(ROUND(AR216*100,0)*ROUND(AQ$3*100000,0)/1200000,0)/100</f>
      </c>
      <c r="AR217" s="14">
        <f>ROUND(AR216+AQ217-AP217,2)</f>
      </c>
      <c r="AS217" s="14">
        <f>ROUND(BM217+MIN(AU216+AT217-BM217,MAX(0,$CC217-CA217)),2)</f>
      </c>
      <c r="AT217" s="14">
        <f>ROUND(ROUND(AU216*100,0)*ROUND(AT$3*100000,0)/1200000,0)/100</f>
      </c>
      <c r="AU217" s="14">
        <f>ROUND(AU216+AT217-AS217,2)</f>
      </c>
      <c r="AV217" s="11">
        <f>SUMIF($C$4:$AU$4,"Payment",C217:AU217)</f>
      </c>
      <c r="AW217" s="11">
        <f>SUMIF($C$4:$AU$4,"Interest",C217:AU217)</f>
      </c>
      <c r="AX217" s="11">
        <f>ROUND(SUMIF($C$4:$AU$4,"Balance",C217:AU217),2)</f>
      </c>
      <c r="AY217">
        <f>MIN(E216+D217,C$3)</f>
      </c>
      <c r="AZ217">
        <f>MIN(H216+G217,F$3)</f>
      </c>
      <c r="BA217">
        <f>MIN(K216+J217,I$3)</f>
      </c>
      <c r="BB217">
        <f>MIN(N216+M217,L$3)</f>
      </c>
      <c r="BC217">
        <f>MIN(Q216+P217,O$3)</f>
      </c>
      <c r="BD217">
        <f>MIN(T216+S217,R$3)</f>
      </c>
      <c r="BE217">
        <f>MIN(W216+V217,U$3)</f>
      </c>
      <c r="BF217">
        <f>MIN(Z216+Y217,X$3)</f>
      </c>
      <c r="BG217">
        <f>MIN(AC216+AB217,AA$3)</f>
      </c>
      <c r="BH217">
        <f>MIN(AF216+AE217,AD$3)</f>
      </c>
      <c r="BI217">
        <f>MIN(AI216+AH217,AG$3)</f>
      </c>
      <c r="BJ217">
        <f>MIN(AL216+AK217,AJ$3)</f>
      </c>
      <c r="BK217">
        <f>MIN(AO216+AN217,AM$3)</f>
      </c>
      <c r="BL217">
        <f>MIN(AR216+AQ217,AP$3)</f>
      </c>
      <c r="BM217">
        <f>MIN(AU216+AT217,AS$3)</f>
      </c>
      <c r="BN217">
        <f>E216+D217-AY217</f>
      </c>
      <c r="BO217">
        <f>BN217+H216+G217-AZ217</f>
      </c>
      <c r="BP217">
        <f>BO217+K216+J217-BA217</f>
      </c>
      <c r="BQ217">
        <f>BP217+N216+M217-BB217</f>
      </c>
      <c r="BR217">
        <f>BQ217+Q216+P217-BC217</f>
      </c>
      <c r="BS217">
        <f>BR217+T216+S217-BD217</f>
      </c>
      <c r="BT217">
        <f>BS217+W216+V217-BE217</f>
      </c>
      <c r="BU217">
        <f>BT217+Z216+Y217-BF217</f>
      </c>
      <c r="BV217">
        <f>BU217+AC216+AB217-BG217</f>
      </c>
      <c r="BW217">
        <f>BV217+AF216+AE217-BH217</f>
      </c>
      <c r="BX217">
        <f>BW217+AI216+AH217-BI217</f>
      </c>
      <c r="BY217">
        <f>BX217+AL216+AK217-BJ217</f>
      </c>
      <c r="BZ217">
        <f>BY217+AO216+AN217-BK217</f>
      </c>
      <c r="CA217">
        <f>BZ217+AR216+AQ217-BL217</f>
      </c>
      <c r="CB217">
        <f>CA217+AU216+AT217-BM217</f>
      </c>
      <c r="CC217">
        <f>MAX(0,Plan!$B$6-SUM(AY217:BM217))</f>
      </c>
    </row>
    <row r="218" spans="1:81" x14ac:dyDescent="0.25">
      <c r="A218">
        <v>213</v>
      </c>
      <c r="B218" s="22">
        <f>EDATE(Plan!$B$5,A218-1)</f>
      </c>
      <c r="C218" s="14">
        <f>ROUND(AY218+MIN(E217+D218-AY218,$CC218),2)</f>
      </c>
      <c r="D218" s="14">
        <f>ROUND(ROUND(E217*100,0)*ROUND(D$3*100000,0)/1200000,0)/100</f>
      </c>
      <c r="E218" s="14">
        <f>ROUND(E217+D218-C218,2)</f>
      </c>
      <c r="F218" s="14">
        <f>ROUND(AZ218+MIN(H217+G218-AZ218,MAX(0,$CC218-BN218)),2)</f>
      </c>
      <c r="G218" s="14">
        <f>ROUND(ROUND(H217*100,0)*ROUND(G$3*100000,0)/1200000,0)/100</f>
      </c>
      <c r="H218" s="14">
        <f>ROUND(H217+G218-F218,2)</f>
      </c>
      <c r="I218" s="14">
        <f>ROUND(BA218+MIN(K217+J218-BA218,MAX(0,$CC218-BO218)),2)</f>
      </c>
      <c r="J218" s="14">
        <f>ROUND(ROUND(K217*100,0)*ROUND(J$3*100000,0)/1200000,0)/100</f>
      </c>
      <c r="K218" s="14">
        <f>ROUND(K217+J218-I218,2)</f>
      </c>
      <c r="L218" s="14">
        <f>ROUND(BB218+MIN(N217+M218-BB218,MAX(0,$CC218-BP218)),2)</f>
      </c>
      <c r="M218" s="14">
        <f>ROUND(ROUND(N217*100,0)*ROUND(M$3*100000,0)/1200000,0)/100</f>
      </c>
      <c r="N218" s="14">
        <f>ROUND(N217+M218-L218,2)</f>
      </c>
      <c r="O218" s="14">
        <f>ROUND(BC218+MIN(Q217+P218-BC218,MAX(0,$CC218-BQ218)),2)</f>
      </c>
      <c r="P218" s="14">
        <f>ROUND(ROUND(Q217*100,0)*ROUND(P$3*100000,0)/1200000,0)/100</f>
      </c>
      <c r="Q218" s="14">
        <f>ROUND(Q217+P218-O218,2)</f>
      </c>
      <c r="R218" s="14">
        <f>ROUND(BD218+MIN(T217+S218-BD218,MAX(0,$CC218-BR218)),2)</f>
      </c>
      <c r="S218" s="14">
        <f>ROUND(ROUND(T217*100,0)*ROUND(S$3*100000,0)/1200000,0)/100</f>
      </c>
      <c r="T218" s="14">
        <f>ROUND(T217+S218-R218,2)</f>
      </c>
      <c r="U218" s="14">
        <f>ROUND(BE218+MIN(W217+V218-BE218,MAX(0,$CC218-BS218)),2)</f>
      </c>
      <c r="V218" s="14">
        <f>ROUND(ROUND(W217*100,0)*ROUND(V$3*100000,0)/1200000,0)/100</f>
      </c>
      <c r="W218" s="14">
        <f>ROUND(W217+V218-U218,2)</f>
      </c>
      <c r="X218" s="14">
        <f>ROUND(BF218+MIN(Z217+Y218-BF218,MAX(0,$CC218-BT218)),2)</f>
      </c>
      <c r="Y218" s="14">
        <f>ROUND(ROUND(Z217*100,0)*ROUND(Y$3*100000,0)/1200000,0)/100</f>
      </c>
      <c r="Z218" s="14">
        <f>ROUND(Z217+Y218-X218,2)</f>
      </c>
      <c r="AA218" s="14">
        <f>ROUND(BG218+MIN(AC217+AB218-BG218,MAX(0,$CC218-BU218)),2)</f>
      </c>
      <c r="AB218" s="14">
        <f>ROUND(ROUND(AC217*100,0)*ROUND(AB$3*100000,0)/1200000,0)/100</f>
      </c>
      <c r="AC218" s="14">
        <f>ROUND(AC217+AB218-AA218,2)</f>
      </c>
      <c r="AD218" s="14">
        <f>ROUND(BH218+MIN(AF217+AE218-BH218,MAX(0,$CC218-BV218)),2)</f>
      </c>
      <c r="AE218" s="14">
        <f>ROUND(ROUND(AF217*100,0)*ROUND(AE$3*100000,0)/1200000,0)/100</f>
      </c>
      <c r="AF218" s="14">
        <f>ROUND(AF217+AE218-AD218,2)</f>
      </c>
      <c r="AG218" s="14">
        <f>ROUND(BI218+MIN(AI217+AH218-BI218,MAX(0,$CC218-BW218)),2)</f>
      </c>
      <c r="AH218" s="14">
        <f>ROUND(ROUND(AI217*100,0)*ROUND(AH$3*100000,0)/1200000,0)/100</f>
      </c>
      <c r="AI218" s="14">
        <f>ROUND(AI217+AH218-AG218,2)</f>
      </c>
      <c r="AJ218" s="14">
        <f>ROUND(BJ218+MIN(AL217+AK218-BJ218,MAX(0,$CC218-BX218)),2)</f>
      </c>
      <c r="AK218" s="14">
        <f>ROUND(ROUND(AL217*100,0)*ROUND(AK$3*100000,0)/1200000,0)/100</f>
      </c>
      <c r="AL218" s="14">
        <f>ROUND(AL217+AK218-AJ218,2)</f>
      </c>
      <c r="AM218" s="14">
        <f>ROUND(BK218+MIN(AO217+AN218-BK218,MAX(0,$CC218-BY218)),2)</f>
      </c>
      <c r="AN218" s="14">
        <f>ROUND(ROUND(AO217*100,0)*ROUND(AN$3*100000,0)/1200000,0)/100</f>
      </c>
      <c r="AO218" s="14">
        <f>ROUND(AO217+AN218-AM218,2)</f>
      </c>
      <c r="AP218" s="14">
        <f>ROUND(BL218+MIN(AR217+AQ218-BL218,MAX(0,$CC218-BZ218)),2)</f>
      </c>
      <c r="AQ218" s="14">
        <f>ROUND(ROUND(AR217*100,0)*ROUND(AQ$3*100000,0)/1200000,0)/100</f>
      </c>
      <c r="AR218" s="14">
        <f>ROUND(AR217+AQ218-AP218,2)</f>
      </c>
      <c r="AS218" s="14">
        <f>ROUND(BM218+MIN(AU217+AT218-BM218,MAX(0,$CC218-CA218)),2)</f>
      </c>
      <c r="AT218" s="14">
        <f>ROUND(ROUND(AU217*100,0)*ROUND(AT$3*100000,0)/1200000,0)/100</f>
      </c>
      <c r="AU218" s="14">
        <f>ROUND(AU217+AT218-AS218,2)</f>
      </c>
      <c r="AV218" s="11">
        <f>SUMIF($C$4:$AU$4,"Payment",C218:AU218)</f>
      </c>
      <c r="AW218" s="11">
        <f>SUMIF($C$4:$AU$4,"Interest",C218:AU218)</f>
      </c>
      <c r="AX218" s="11">
        <f>ROUND(SUMIF($C$4:$AU$4,"Balance",C218:AU218),2)</f>
      </c>
      <c r="AY218">
        <f>MIN(E217+D218,C$3)</f>
      </c>
      <c r="AZ218">
        <f>MIN(H217+G218,F$3)</f>
      </c>
      <c r="BA218">
        <f>MIN(K217+J218,I$3)</f>
      </c>
      <c r="BB218">
        <f>MIN(N217+M218,L$3)</f>
      </c>
      <c r="BC218">
        <f>MIN(Q217+P218,O$3)</f>
      </c>
      <c r="BD218">
        <f>MIN(T217+S218,R$3)</f>
      </c>
      <c r="BE218">
        <f>MIN(W217+V218,U$3)</f>
      </c>
      <c r="BF218">
        <f>MIN(Z217+Y218,X$3)</f>
      </c>
      <c r="BG218">
        <f>MIN(AC217+AB218,AA$3)</f>
      </c>
      <c r="BH218">
        <f>MIN(AF217+AE218,AD$3)</f>
      </c>
      <c r="BI218">
        <f>MIN(AI217+AH218,AG$3)</f>
      </c>
      <c r="BJ218">
        <f>MIN(AL217+AK218,AJ$3)</f>
      </c>
      <c r="BK218">
        <f>MIN(AO217+AN218,AM$3)</f>
      </c>
      <c r="BL218">
        <f>MIN(AR217+AQ218,AP$3)</f>
      </c>
      <c r="BM218">
        <f>MIN(AU217+AT218,AS$3)</f>
      </c>
      <c r="BN218">
        <f>E217+D218-AY218</f>
      </c>
      <c r="BO218">
        <f>BN218+H217+G218-AZ218</f>
      </c>
      <c r="BP218">
        <f>BO218+K217+J218-BA218</f>
      </c>
      <c r="BQ218">
        <f>BP218+N217+M218-BB218</f>
      </c>
      <c r="BR218">
        <f>BQ218+Q217+P218-BC218</f>
      </c>
      <c r="BS218">
        <f>BR218+T217+S218-BD218</f>
      </c>
      <c r="BT218">
        <f>BS218+W217+V218-BE218</f>
      </c>
      <c r="BU218">
        <f>BT218+Z217+Y218-BF218</f>
      </c>
      <c r="BV218">
        <f>BU218+AC217+AB218-BG218</f>
      </c>
      <c r="BW218">
        <f>BV218+AF217+AE218-BH218</f>
      </c>
      <c r="BX218">
        <f>BW218+AI217+AH218-BI218</f>
      </c>
      <c r="BY218">
        <f>BX218+AL217+AK218-BJ218</f>
      </c>
      <c r="BZ218">
        <f>BY218+AO217+AN218-BK218</f>
      </c>
      <c r="CA218">
        <f>BZ218+AR217+AQ218-BL218</f>
      </c>
      <c r="CB218">
        <f>CA218+AU217+AT218-BM218</f>
      </c>
      <c r="CC218">
        <f>MAX(0,Plan!$B$6-SUM(AY218:BM218))</f>
      </c>
    </row>
    <row r="219" spans="1:81" x14ac:dyDescent="0.25">
      <c r="A219">
        <v>214</v>
      </c>
      <c r="B219" s="22">
        <f>EDATE(Plan!$B$5,A219-1)</f>
      </c>
      <c r="C219" s="14">
        <f>ROUND(AY219+MIN(E218+D219-AY219,$CC219),2)</f>
      </c>
      <c r="D219" s="14">
        <f>ROUND(ROUND(E218*100,0)*ROUND(D$3*100000,0)/1200000,0)/100</f>
      </c>
      <c r="E219" s="14">
        <f>ROUND(E218+D219-C219,2)</f>
      </c>
      <c r="F219" s="14">
        <f>ROUND(AZ219+MIN(H218+G219-AZ219,MAX(0,$CC219-BN219)),2)</f>
      </c>
      <c r="G219" s="14">
        <f>ROUND(ROUND(H218*100,0)*ROUND(G$3*100000,0)/1200000,0)/100</f>
      </c>
      <c r="H219" s="14">
        <f>ROUND(H218+G219-F219,2)</f>
      </c>
      <c r="I219" s="14">
        <f>ROUND(BA219+MIN(K218+J219-BA219,MAX(0,$CC219-BO219)),2)</f>
      </c>
      <c r="J219" s="14">
        <f>ROUND(ROUND(K218*100,0)*ROUND(J$3*100000,0)/1200000,0)/100</f>
      </c>
      <c r="K219" s="14">
        <f>ROUND(K218+J219-I219,2)</f>
      </c>
      <c r="L219" s="14">
        <f>ROUND(BB219+MIN(N218+M219-BB219,MAX(0,$CC219-BP219)),2)</f>
      </c>
      <c r="M219" s="14">
        <f>ROUND(ROUND(N218*100,0)*ROUND(M$3*100000,0)/1200000,0)/100</f>
      </c>
      <c r="N219" s="14">
        <f>ROUND(N218+M219-L219,2)</f>
      </c>
      <c r="O219" s="14">
        <f>ROUND(BC219+MIN(Q218+P219-BC219,MAX(0,$CC219-BQ219)),2)</f>
      </c>
      <c r="P219" s="14">
        <f>ROUND(ROUND(Q218*100,0)*ROUND(P$3*100000,0)/1200000,0)/100</f>
      </c>
      <c r="Q219" s="14">
        <f>ROUND(Q218+P219-O219,2)</f>
      </c>
      <c r="R219" s="14">
        <f>ROUND(BD219+MIN(T218+S219-BD219,MAX(0,$CC219-BR219)),2)</f>
      </c>
      <c r="S219" s="14">
        <f>ROUND(ROUND(T218*100,0)*ROUND(S$3*100000,0)/1200000,0)/100</f>
      </c>
      <c r="T219" s="14">
        <f>ROUND(T218+S219-R219,2)</f>
      </c>
      <c r="U219" s="14">
        <f>ROUND(BE219+MIN(W218+V219-BE219,MAX(0,$CC219-BS219)),2)</f>
      </c>
      <c r="V219" s="14">
        <f>ROUND(ROUND(W218*100,0)*ROUND(V$3*100000,0)/1200000,0)/100</f>
      </c>
      <c r="W219" s="14">
        <f>ROUND(W218+V219-U219,2)</f>
      </c>
      <c r="X219" s="14">
        <f>ROUND(BF219+MIN(Z218+Y219-BF219,MAX(0,$CC219-BT219)),2)</f>
      </c>
      <c r="Y219" s="14">
        <f>ROUND(ROUND(Z218*100,0)*ROUND(Y$3*100000,0)/1200000,0)/100</f>
      </c>
      <c r="Z219" s="14">
        <f>ROUND(Z218+Y219-X219,2)</f>
      </c>
      <c r="AA219" s="14">
        <f>ROUND(BG219+MIN(AC218+AB219-BG219,MAX(0,$CC219-BU219)),2)</f>
      </c>
      <c r="AB219" s="14">
        <f>ROUND(ROUND(AC218*100,0)*ROUND(AB$3*100000,0)/1200000,0)/100</f>
      </c>
      <c r="AC219" s="14">
        <f>ROUND(AC218+AB219-AA219,2)</f>
      </c>
      <c r="AD219" s="14">
        <f>ROUND(BH219+MIN(AF218+AE219-BH219,MAX(0,$CC219-BV219)),2)</f>
      </c>
      <c r="AE219" s="14">
        <f>ROUND(ROUND(AF218*100,0)*ROUND(AE$3*100000,0)/1200000,0)/100</f>
      </c>
      <c r="AF219" s="14">
        <f>ROUND(AF218+AE219-AD219,2)</f>
      </c>
      <c r="AG219" s="14">
        <f>ROUND(BI219+MIN(AI218+AH219-BI219,MAX(0,$CC219-BW219)),2)</f>
      </c>
      <c r="AH219" s="14">
        <f>ROUND(ROUND(AI218*100,0)*ROUND(AH$3*100000,0)/1200000,0)/100</f>
      </c>
      <c r="AI219" s="14">
        <f>ROUND(AI218+AH219-AG219,2)</f>
      </c>
      <c r="AJ219" s="14">
        <f>ROUND(BJ219+MIN(AL218+AK219-BJ219,MAX(0,$CC219-BX219)),2)</f>
      </c>
      <c r="AK219" s="14">
        <f>ROUND(ROUND(AL218*100,0)*ROUND(AK$3*100000,0)/1200000,0)/100</f>
      </c>
      <c r="AL219" s="14">
        <f>ROUND(AL218+AK219-AJ219,2)</f>
      </c>
      <c r="AM219" s="14">
        <f>ROUND(BK219+MIN(AO218+AN219-BK219,MAX(0,$CC219-BY219)),2)</f>
      </c>
      <c r="AN219" s="14">
        <f>ROUND(ROUND(AO218*100,0)*ROUND(AN$3*100000,0)/1200000,0)/100</f>
      </c>
      <c r="AO219" s="14">
        <f>ROUND(AO218+AN219-AM219,2)</f>
      </c>
      <c r="AP219" s="14">
        <f>ROUND(BL219+MIN(AR218+AQ219-BL219,MAX(0,$CC219-BZ219)),2)</f>
      </c>
      <c r="AQ219" s="14">
        <f>ROUND(ROUND(AR218*100,0)*ROUND(AQ$3*100000,0)/1200000,0)/100</f>
      </c>
      <c r="AR219" s="14">
        <f>ROUND(AR218+AQ219-AP219,2)</f>
      </c>
      <c r="AS219" s="14">
        <f>ROUND(BM219+MIN(AU218+AT219-BM219,MAX(0,$CC219-CA219)),2)</f>
      </c>
      <c r="AT219" s="14">
        <f>ROUND(ROUND(AU218*100,0)*ROUND(AT$3*100000,0)/1200000,0)/100</f>
      </c>
      <c r="AU219" s="14">
        <f>ROUND(AU218+AT219-AS219,2)</f>
      </c>
      <c r="AV219" s="11">
        <f>SUMIF($C$4:$AU$4,"Payment",C219:AU219)</f>
      </c>
      <c r="AW219" s="11">
        <f>SUMIF($C$4:$AU$4,"Interest",C219:AU219)</f>
      </c>
      <c r="AX219" s="11">
        <f>ROUND(SUMIF($C$4:$AU$4,"Balance",C219:AU219),2)</f>
      </c>
      <c r="AY219">
        <f>MIN(E218+D219,C$3)</f>
      </c>
      <c r="AZ219">
        <f>MIN(H218+G219,F$3)</f>
      </c>
      <c r="BA219">
        <f>MIN(K218+J219,I$3)</f>
      </c>
      <c r="BB219">
        <f>MIN(N218+M219,L$3)</f>
      </c>
      <c r="BC219">
        <f>MIN(Q218+P219,O$3)</f>
      </c>
      <c r="BD219">
        <f>MIN(T218+S219,R$3)</f>
      </c>
      <c r="BE219">
        <f>MIN(W218+V219,U$3)</f>
      </c>
      <c r="BF219">
        <f>MIN(Z218+Y219,X$3)</f>
      </c>
      <c r="BG219">
        <f>MIN(AC218+AB219,AA$3)</f>
      </c>
      <c r="BH219">
        <f>MIN(AF218+AE219,AD$3)</f>
      </c>
      <c r="BI219">
        <f>MIN(AI218+AH219,AG$3)</f>
      </c>
      <c r="BJ219">
        <f>MIN(AL218+AK219,AJ$3)</f>
      </c>
      <c r="BK219">
        <f>MIN(AO218+AN219,AM$3)</f>
      </c>
      <c r="BL219">
        <f>MIN(AR218+AQ219,AP$3)</f>
      </c>
      <c r="BM219">
        <f>MIN(AU218+AT219,AS$3)</f>
      </c>
      <c r="BN219">
        <f>E218+D219-AY219</f>
      </c>
      <c r="BO219">
        <f>BN219+H218+G219-AZ219</f>
      </c>
      <c r="BP219">
        <f>BO219+K218+J219-BA219</f>
      </c>
      <c r="BQ219">
        <f>BP219+N218+M219-BB219</f>
      </c>
      <c r="BR219">
        <f>BQ219+Q218+P219-BC219</f>
      </c>
      <c r="BS219">
        <f>BR219+T218+S219-BD219</f>
      </c>
      <c r="BT219">
        <f>BS219+W218+V219-BE219</f>
      </c>
      <c r="BU219">
        <f>BT219+Z218+Y219-BF219</f>
      </c>
      <c r="BV219">
        <f>BU219+AC218+AB219-BG219</f>
      </c>
      <c r="BW219">
        <f>BV219+AF218+AE219-BH219</f>
      </c>
      <c r="BX219">
        <f>BW219+AI218+AH219-BI219</f>
      </c>
      <c r="BY219">
        <f>BX219+AL218+AK219-BJ219</f>
      </c>
      <c r="BZ219">
        <f>BY219+AO218+AN219-BK219</f>
      </c>
      <c r="CA219">
        <f>BZ219+AR218+AQ219-BL219</f>
      </c>
      <c r="CB219">
        <f>CA219+AU218+AT219-BM219</f>
      </c>
      <c r="CC219">
        <f>MAX(0,Plan!$B$6-SUM(AY219:BM219))</f>
      </c>
    </row>
    <row r="220" spans="1:81" x14ac:dyDescent="0.25">
      <c r="A220">
        <v>215</v>
      </c>
      <c r="B220" s="22">
        <f>EDATE(Plan!$B$5,A220-1)</f>
      </c>
      <c r="C220" s="14">
        <f>ROUND(AY220+MIN(E219+D220-AY220,$CC220),2)</f>
      </c>
      <c r="D220" s="14">
        <f>ROUND(ROUND(E219*100,0)*ROUND(D$3*100000,0)/1200000,0)/100</f>
      </c>
      <c r="E220" s="14">
        <f>ROUND(E219+D220-C220,2)</f>
      </c>
      <c r="F220" s="14">
        <f>ROUND(AZ220+MIN(H219+G220-AZ220,MAX(0,$CC220-BN220)),2)</f>
      </c>
      <c r="G220" s="14">
        <f>ROUND(ROUND(H219*100,0)*ROUND(G$3*100000,0)/1200000,0)/100</f>
      </c>
      <c r="H220" s="14">
        <f>ROUND(H219+G220-F220,2)</f>
      </c>
      <c r="I220" s="14">
        <f>ROUND(BA220+MIN(K219+J220-BA220,MAX(0,$CC220-BO220)),2)</f>
      </c>
      <c r="J220" s="14">
        <f>ROUND(ROUND(K219*100,0)*ROUND(J$3*100000,0)/1200000,0)/100</f>
      </c>
      <c r="K220" s="14">
        <f>ROUND(K219+J220-I220,2)</f>
      </c>
      <c r="L220" s="14">
        <f>ROUND(BB220+MIN(N219+M220-BB220,MAX(0,$CC220-BP220)),2)</f>
      </c>
      <c r="M220" s="14">
        <f>ROUND(ROUND(N219*100,0)*ROUND(M$3*100000,0)/1200000,0)/100</f>
      </c>
      <c r="N220" s="14">
        <f>ROUND(N219+M220-L220,2)</f>
      </c>
      <c r="O220" s="14">
        <f>ROUND(BC220+MIN(Q219+P220-BC220,MAX(0,$CC220-BQ220)),2)</f>
      </c>
      <c r="P220" s="14">
        <f>ROUND(ROUND(Q219*100,0)*ROUND(P$3*100000,0)/1200000,0)/100</f>
      </c>
      <c r="Q220" s="14">
        <f>ROUND(Q219+P220-O220,2)</f>
      </c>
      <c r="R220" s="14">
        <f>ROUND(BD220+MIN(T219+S220-BD220,MAX(0,$CC220-BR220)),2)</f>
      </c>
      <c r="S220" s="14">
        <f>ROUND(ROUND(T219*100,0)*ROUND(S$3*100000,0)/1200000,0)/100</f>
      </c>
      <c r="T220" s="14">
        <f>ROUND(T219+S220-R220,2)</f>
      </c>
      <c r="U220" s="14">
        <f>ROUND(BE220+MIN(W219+V220-BE220,MAX(0,$CC220-BS220)),2)</f>
      </c>
      <c r="V220" s="14">
        <f>ROUND(ROUND(W219*100,0)*ROUND(V$3*100000,0)/1200000,0)/100</f>
      </c>
      <c r="W220" s="14">
        <f>ROUND(W219+V220-U220,2)</f>
      </c>
      <c r="X220" s="14">
        <f>ROUND(BF220+MIN(Z219+Y220-BF220,MAX(0,$CC220-BT220)),2)</f>
      </c>
      <c r="Y220" s="14">
        <f>ROUND(ROUND(Z219*100,0)*ROUND(Y$3*100000,0)/1200000,0)/100</f>
      </c>
      <c r="Z220" s="14">
        <f>ROUND(Z219+Y220-X220,2)</f>
      </c>
      <c r="AA220" s="14">
        <f>ROUND(BG220+MIN(AC219+AB220-BG220,MAX(0,$CC220-BU220)),2)</f>
      </c>
      <c r="AB220" s="14">
        <f>ROUND(ROUND(AC219*100,0)*ROUND(AB$3*100000,0)/1200000,0)/100</f>
      </c>
      <c r="AC220" s="14">
        <f>ROUND(AC219+AB220-AA220,2)</f>
      </c>
      <c r="AD220" s="14">
        <f>ROUND(BH220+MIN(AF219+AE220-BH220,MAX(0,$CC220-BV220)),2)</f>
      </c>
      <c r="AE220" s="14">
        <f>ROUND(ROUND(AF219*100,0)*ROUND(AE$3*100000,0)/1200000,0)/100</f>
      </c>
      <c r="AF220" s="14">
        <f>ROUND(AF219+AE220-AD220,2)</f>
      </c>
      <c r="AG220" s="14">
        <f>ROUND(BI220+MIN(AI219+AH220-BI220,MAX(0,$CC220-BW220)),2)</f>
      </c>
      <c r="AH220" s="14">
        <f>ROUND(ROUND(AI219*100,0)*ROUND(AH$3*100000,0)/1200000,0)/100</f>
      </c>
      <c r="AI220" s="14">
        <f>ROUND(AI219+AH220-AG220,2)</f>
      </c>
      <c r="AJ220" s="14">
        <f>ROUND(BJ220+MIN(AL219+AK220-BJ220,MAX(0,$CC220-BX220)),2)</f>
      </c>
      <c r="AK220" s="14">
        <f>ROUND(ROUND(AL219*100,0)*ROUND(AK$3*100000,0)/1200000,0)/100</f>
      </c>
      <c r="AL220" s="14">
        <f>ROUND(AL219+AK220-AJ220,2)</f>
      </c>
      <c r="AM220" s="14">
        <f>ROUND(BK220+MIN(AO219+AN220-BK220,MAX(0,$CC220-BY220)),2)</f>
      </c>
      <c r="AN220" s="14">
        <f>ROUND(ROUND(AO219*100,0)*ROUND(AN$3*100000,0)/1200000,0)/100</f>
      </c>
      <c r="AO220" s="14">
        <f>ROUND(AO219+AN220-AM220,2)</f>
      </c>
      <c r="AP220" s="14">
        <f>ROUND(BL220+MIN(AR219+AQ220-BL220,MAX(0,$CC220-BZ220)),2)</f>
      </c>
      <c r="AQ220" s="14">
        <f>ROUND(ROUND(AR219*100,0)*ROUND(AQ$3*100000,0)/1200000,0)/100</f>
      </c>
      <c r="AR220" s="14">
        <f>ROUND(AR219+AQ220-AP220,2)</f>
      </c>
      <c r="AS220" s="14">
        <f>ROUND(BM220+MIN(AU219+AT220-BM220,MAX(0,$CC220-CA220)),2)</f>
      </c>
      <c r="AT220" s="14">
        <f>ROUND(ROUND(AU219*100,0)*ROUND(AT$3*100000,0)/1200000,0)/100</f>
      </c>
      <c r="AU220" s="14">
        <f>ROUND(AU219+AT220-AS220,2)</f>
      </c>
      <c r="AV220" s="11">
        <f>SUMIF($C$4:$AU$4,"Payment",C220:AU220)</f>
      </c>
      <c r="AW220" s="11">
        <f>SUMIF($C$4:$AU$4,"Interest",C220:AU220)</f>
      </c>
      <c r="AX220" s="11">
        <f>ROUND(SUMIF($C$4:$AU$4,"Balance",C220:AU220),2)</f>
      </c>
      <c r="AY220">
        <f>MIN(E219+D220,C$3)</f>
      </c>
      <c r="AZ220">
        <f>MIN(H219+G220,F$3)</f>
      </c>
      <c r="BA220">
        <f>MIN(K219+J220,I$3)</f>
      </c>
      <c r="BB220">
        <f>MIN(N219+M220,L$3)</f>
      </c>
      <c r="BC220">
        <f>MIN(Q219+P220,O$3)</f>
      </c>
      <c r="BD220">
        <f>MIN(T219+S220,R$3)</f>
      </c>
      <c r="BE220">
        <f>MIN(W219+V220,U$3)</f>
      </c>
      <c r="BF220">
        <f>MIN(Z219+Y220,X$3)</f>
      </c>
      <c r="BG220">
        <f>MIN(AC219+AB220,AA$3)</f>
      </c>
      <c r="BH220">
        <f>MIN(AF219+AE220,AD$3)</f>
      </c>
      <c r="BI220">
        <f>MIN(AI219+AH220,AG$3)</f>
      </c>
      <c r="BJ220">
        <f>MIN(AL219+AK220,AJ$3)</f>
      </c>
      <c r="BK220">
        <f>MIN(AO219+AN220,AM$3)</f>
      </c>
      <c r="BL220">
        <f>MIN(AR219+AQ220,AP$3)</f>
      </c>
      <c r="BM220">
        <f>MIN(AU219+AT220,AS$3)</f>
      </c>
      <c r="BN220">
        <f>E219+D220-AY220</f>
      </c>
      <c r="BO220">
        <f>BN220+H219+G220-AZ220</f>
      </c>
      <c r="BP220">
        <f>BO220+K219+J220-BA220</f>
      </c>
      <c r="BQ220">
        <f>BP220+N219+M220-BB220</f>
      </c>
      <c r="BR220">
        <f>BQ220+Q219+P220-BC220</f>
      </c>
      <c r="BS220">
        <f>BR220+T219+S220-BD220</f>
      </c>
      <c r="BT220">
        <f>BS220+W219+V220-BE220</f>
      </c>
      <c r="BU220">
        <f>BT220+Z219+Y220-BF220</f>
      </c>
      <c r="BV220">
        <f>BU220+AC219+AB220-BG220</f>
      </c>
      <c r="BW220">
        <f>BV220+AF219+AE220-BH220</f>
      </c>
      <c r="BX220">
        <f>BW220+AI219+AH220-BI220</f>
      </c>
      <c r="BY220">
        <f>BX220+AL219+AK220-BJ220</f>
      </c>
      <c r="BZ220">
        <f>BY220+AO219+AN220-BK220</f>
      </c>
      <c r="CA220">
        <f>BZ220+AR219+AQ220-BL220</f>
      </c>
      <c r="CB220">
        <f>CA220+AU219+AT220-BM220</f>
      </c>
      <c r="CC220">
        <f>MAX(0,Plan!$B$6-SUM(AY220:BM220))</f>
      </c>
    </row>
    <row r="221" spans="1:81" x14ac:dyDescent="0.25">
      <c r="A221">
        <v>216</v>
      </c>
      <c r="B221" s="22">
        <f>EDATE(Plan!$B$5,A221-1)</f>
      </c>
      <c r="C221" s="14">
        <f>ROUND(AY221+MIN(E220+D221-AY221,$CC221),2)</f>
      </c>
      <c r="D221" s="14">
        <f>ROUND(ROUND(E220*100,0)*ROUND(D$3*100000,0)/1200000,0)/100</f>
      </c>
      <c r="E221" s="14">
        <f>ROUND(E220+D221-C221,2)</f>
      </c>
      <c r="F221" s="14">
        <f>ROUND(AZ221+MIN(H220+G221-AZ221,MAX(0,$CC221-BN221)),2)</f>
      </c>
      <c r="G221" s="14">
        <f>ROUND(ROUND(H220*100,0)*ROUND(G$3*100000,0)/1200000,0)/100</f>
      </c>
      <c r="H221" s="14">
        <f>ROUND(H220+G221-F221,2)</f>
      </c>
      <c r="I221" s="14">
        <f>ROUND(BA221+MIN(K220+J221-BA221,MAX(0,$CC221-BO221)),2)</f>
      </c>
      <c r="J221" s="14">
        <f>ROUND(ROUND(K220*100,0)*ROUND(J$3*100000,0)/1200000,0)/100</f>
      </c>
      <c r="K221" s="14">
        <f>ROUND(K220+J221-I221,2)</f>
      </c>
      <c r="L221" s="14">
        <f>ROUND(BB221+MIN(N220+M221-BB221,MAX(0,$CC221-BP221)),2)</f>
      </c>
      <c r="M221" s="14">
        <f>ROUND(ROUND(N220*100,0)*ROUND(M$3*100000,0)/1200000,0)/100</f>
      </c>
      <c r="N221" s="14">
        <f>ROUND(N220+M221-L221,2)</f>
      </c>
      <c r="O221" s="14">
        <f>ROUND(BC221+MIN(Q220+P221-BC221,MAX(0,$CC221-BQ221)),2)</f>
      </c>
      <c r="P221" s="14">
        <f>ROUND(ROUND(Q220*100,0)*ROUND(P$3*100000,0)/1200000,0)/100</f>
      </c>
      <c r="Q221" s="14">
        <f>ROUND(Q220+P221-O221,2)</f>
      </c>
      <c r="R221" s="14">
        <f>ROUND(BD221+MIN(T220+S221-BD221,MAX(0,$CC221-BR221)),2)</f>
      </c>
      <c r="S221" s="14">
        <f>ROUND(ROUND(T220*100,0)*ROUND(S$3*100000,0)/1200000,0)/100</f>
      </c>
      <c r="T221" s="14">
        <f>ROUND(T220+S221-R221,2)</f>
      </c>
      <c r="U221" s="14">
        <f>ROUND(BE221+MIN(W220+V221-BE221,MAX(0,$CC221-BS221)),2)</f>
      </c>
      <c r="V221" s="14">
        <f>ROUND(ROUND(W220*100,0)*ROUND(V$3*100000,0)/1200000,0)/100</f>
      </c>
      <c r="W221" s="14">
        <f>ROUND(W220+V221-U221,2)</f>
      </c>
      <c r="X221" s="14">
        <f>ROUND(BF221+MIN(Z220+Y221-BF221,MAX(0,$CC221-BT221)),2)</f>
      </c>
      <c r="Y221" s="14">
        <f>ROUND(ROUND(Z220*100,0)*ROUND(Y$3*100000,0)/1200000,0)/100</f>
      </c>
      <c r="Z221" s="14">
        <f>ROUND(Z220+Y221-X221,2)</f>
      </c>
      <c r="AA221" s="14">
        <f>ROUND(BG221+MIN(AC220+AB221-BG221,MAX(0,$CC221-BU221)),2)</f>
      </c>
      <c r="AB221" s="14">
        <f>ROUND(ROUND(AC220*100,0)*ROUND(AB$3*100000,0)/1200000,0)/100</f>
      </c>
      <c r="AC221" s="14">
        <f>ROUND(AC220+AB221-AA221,2)</f>
      </c>
      <c r="AD221" s="14">
        <f>ROUND(BH221+MIN(AF220+AE221-BH221,MAX(0,$CC221-BV221)),2)</f>
      </c>
      <c r="AE221" s="14">
        <f>ROUND(ROUND(AF220*100,0)*ROUND(AE$3*100000,0)/1200000,0)/100</f>
      </c>
      <c r="AF221" s="14">
        <f>ROUND(AF220+AE221-AD221,2)</f>
      </c>
      <c r="AG221" s="14">
        <f>ROUND(BI221+MIN(AI220+AH221-BI221,MAX(0,$CC221-BW221)),2)</f>
      </c>
      <c r="AH221" s="14">
        <f>ROUND(ROUND(AI220*100,0)*ROUND(AH$3*100000,0)/1200000,0)/100</f>
      </c>
      <c r="AI221" s="14">
        <f>ROUND(AI220+AH221-AG221,2)</f>
      </c>
      <c r="AJ221" s="14">
        <f>ROUND(BJ221+MIN(AL220+AK221-BJ221,MAX(0,$CC221-BX221)),2)</f>
      </c>
      <c r="AK221" s="14">
        <f>ROUND(ROUND(AL220*100,0)*ROUND(AK$3*100000,0)/1200000,0)/100</f>
      </c>
      <c r="AL221" s="14">
        <f>ROUND(AL220+AK221-AJ221,2)</f>
      </c>
      <c r="AM221" s="14">
        <f>ROUND(BK221+MIN(AO220+AN221-BK221,MAX(0,$CC221-BY221)),2)</f>
      </c>
      <c r="AN221" s="14">
        <f>ROUND(ROUND(AO220*100,0)*ROUND(AN$3*100000,0)/1200000,0)/100</f>
      </c>
      <c r="AO221" s="14">
        <f>ROUND(AO220+AN221-AM221,2)</f>
      </c>
      <c r="AP221" s="14">
        <f>ROUND(BL221+MIN(AR220+AQ221-BL221,MAX(0,$CC221-BZ221)),2)</f>
      </c>
      <c r="AQ221" s="14">
        <f>ROUND(ROUND(AR220*100,0)*ROUND(AQ$3*100000,0)/1200000,0)/100</f>
      </c>
      <c r="AR221" s="14">
        <f>ROUND(AR220+AQ221-AP221,2)</f>
      </c>
      <c r="AS221" s="14">
        <f>ROUND(BM221+MIN(AU220+AT221-BM221,MAX(0,$CC221-CA221)),2)</f>
      </c>
      <c r="AT221" s="14">
        <f>ROUND(ROUND(AU220*100,0)*ROUND(AT$3*100000,0)/1200000,0)/100</f>
      </c>
      <c r="AU221" s="14">
        <f>ROUND(AU220+AT221-AS221,2)</f>
      </c>
      <c r="AV221" s="11">
        <f>SUMIF($C$4:$AU$4,"Payment",C221:AU221)</f>
      </c>
      <c r="AW221" s="11">
        <f>SUMIF($C$4:$AU$4,"Interest",C221:AU221)</f>
      </c>
      <c r="AX221" s="11">
        <f>ROUND(SUMIF($C$4:$AU$4,"Balance",C221:AU221),2)</f>
      </c>
      <c r="AY221">
        <f>MIN(E220+D221,C$3)</f>
      </c>
      <c r="AZ221">
        <f>MIN(H220+G221,F$3)</f>
      </c>
      <c r="BA221">
        <f>MIN(K220+J221,I$3)</f>
      </c>
      <c r="BB221">
        <f>MIN(N220+M221,L$3)</f>
      </c>
      <c r="BC221">
        <f>MIN(Q220+P221,O$3)</f>
      </c>
      <c r="BD221">
        <f>MIN(T220+S221,R$3)</f>
      </c>
      <c r="BE221">
        <f>MIN(W220+V221,U$3)</f>
      </c>
      <c r="BF221">
        <f>MIN(Z220+Y221,X$3)</f>
      </c>
      <c r="BG221">
        <f>MIN(AC220+AB221,AA$3)</f>
      </c>
      <c r="BH221">
        <f>MIN(AF220+AE221,AD$3)</f>
      </c>
      <c r="BI221">
        <f>MIN(AI220+AH221,AG$3)</f>
      </c>
      <c r="BJ221">
        <f>MIN(AL220+AK221,AJ$3)</f>
      </c>
      <c r="BK221">
        <f>MIN(AO220+AN221,AM$3)</f>
      </c>
      <c r="BL221">
        <f>MIN(AR220+AQ221,AP$3)</f>
      </c>
      <c r="BM221">
        <f>MIN(AU220+AT221,AS$3)</f>
      </c>
      <c r="BN221">
        <f>E220+D221-AY221</f>
      </c>
      <c r="BO221">
        <f>BN221+H220+G221-AZ221</f>
      </c>
      <c r="BP221">
        <f>BO221+K220+J221-BA221</f>
      </c>
      <c r="BQ221">
        <f>BP221+N220+M221-BB221</f>
      </c>
      <c r="BR221">
        <f>BQ221+Q220+P221-BC221</f>
      </c>
      <c r="BS221">
        <f>BR221+T220+S221-BD221</f>
      </c>
      <c r="BT221">
        <f>BS221+W220+V221-BE221</f>
      </c>
      <c r="BU221">
        <f>BT221+Z220+Y221-BF221</f>
      </c>
      <c r="BV221">
        <f>BU221+AC220+AB221-BG221</f>
      </c>
      <c r="BW221">
        <f>BV221+AF220+AE221-BH221</f>
      </c>
      <c r="BX221">
        <f>BW221+AI220+AH221-BI221</f>
      </c>
      <c r="BY221">
        <f>BX221+AL220+AK221-BJ221</f>
      </c>
      <c r="BZ221">
        <f>BY221+AO220+AN221-BK221</f>
      </c>
      <c r="CA221">
        <f>BZ221+AR220+AQ221-BL221</f>
      </c>
      <c r="CB221">
        <f>CA221+AU220+AT221-BM221</f>
      </c>
      <c r="CC221">
        <f>MAX(0,Plan!$B$6-SUM(AY221:BM221))</f>
      </c>
    </row>
    <row r="222" spans="1:81" x14ac:dyDescent="0.25">
      <c r="A222">
        <v>217</v>
      </c>
      <c r="B222" s="22">
        <f>EDATE(Plan!$B$5,A222-1)</f>
      </c>
      <c r="C222" s="14">
        <f>ROUND(AY222+MIN(E221+D222-AY222,$CC222),2)</f>
      </c>
      <c r="D222" s="14">
        <f>ROUND(ROUND(E221*100,0)*ROUND(D$3*100000,0)/1200000,0)/100</f>
      </c>
      <c r="E222" s="14">
        <f>ROUND(E221+D222-C222,2)</f>
      </c>
      <c r="F222" s="14">
        <f>ROUND(AZ222+MIN(H221+G222-AZ222,MAX(0,$CC222-BN222)),2)</f>
      </c>
      <c r="G222" s="14">
        <f>ROUND(ROUND(H221*100,0)*ROUND(G$3*100000,0)/1200000,0)/100</f>
      </c>
      <c r="H222" s="14">
        <f>ROUND(H221+G222-F222,2)</f>
      </c>
      <c r="I222" s="14">
        <f>ROUND(BA222+MIN(K221+J222-BA222,MAX(0,$CC222-BO222)),2)</f>
      </c>
      <c r="J222" s="14">
        <f>ROUND(ROUND(K221*100,0)*ROUND(J$3*100000,0)/1200000,0)/100</f>
      </c>
      <c r="K222" s="14">
        <f>ROUND(K221+J222-I222,2)</f>
      </c>
      <c r="L222" s="14">
        <f>ROUND(BB222+MIN(N221+M222-BB222,MAX(0,$CC222-BP222)),2)</f>
      </c>
      <c r="M222" s="14">
        <f>ROUND(ROUND(N221*100,0)*ROUND(M$3*100000,0)/1200000,0)/100</f>
      </c>
      <c r="N222" s="14">
        <f>ROUND(N221+M222-L222,2)</f>
      </c>
      <c r="O222" s="14">
        <f>ROUND(BC222+MIN(Q221+P222-BC222,MAX(0,$CC222-BQ222)),2)</f>
      </c>
      <c r="P222" s="14">
        <f>ROUND(ROUND(Q221*100,0)*ROUND(P$3*100000,0)/1200000,0)/100</f>
      </c>
      <c r="Q222" s="14">
        <f>ROUND(Q221+P222-O222,2)</f>
      </c>
      <c r="R222" s="14">
        <f>ROUND(BD222+MIN(T221+S222-BD222,MAX(0,$CC222-BR222)),2)</f>
      </c>
      <c r="S222" s="14">
        <f>ROUND(ROUND(T221*100,0)*ROUND(S$3*100000,0)/1200000,0)/100</f>
      </c>
      <c r="T222" s="14">
        <f>ROUND(T221+S222-R222,2)</f>
      </c>
      <c r="U222" s="14">
        <f>ROUND(BE222+MIN(W221+V222-BE222,MAX(0,$CC222-BS222)),2)</f>
      </c>
      <c r="V222" s="14">
        <f>ROUND(ROUND(W221*100,0)*ROUND(V$3*100000,0)/1200000,0)/100</f>
      </c>
      <c r="W222" s="14">
        <f>ROUND(W221+V222-U222,2)</f>
      </c>
      <c r="X222" s="14">
        <f>ROUND(BF222+MIN(Z221+Y222-BF222,MAX(0,$CC222-BT222)),2)</f>
      </c>
      <c r="Y222" s="14">
        <f>ROUND(ROUND(Z221*100,0)*ROUND(Y$3*100000,0)/1200000,0)/100</f>
      </c>
      <c r="Z222" s="14">
        <f>ROUND(Z221+Y222-X222,2)</f>
      </c>
      <c r="AA222" s="14">
        <f>ROUND(BG222+MIN(AC221+AB222-BG222,MAX(0,$CC222-BU222)),2)</f>
      </c>
      <c r="AB222" s="14">
        <f>ROUND(ROUND(AC221*100,0)*ROUND(AB$3*100000,0)/1200000,0)/100</f>
      </c>
      <c r="AC222" s="14">
        <f>ROUND(AC221+AB222-AA222,2)</f>
      </c>
      <c r="AD222" s="14">
        <f>ROUND(BH222+MIN(AF221+AE222-BH222,MAX(0,$CC222-BV222)),2)</f>
      </c>
      <c r="AE222" s="14">
        <f>ROUND(ROUND(AF221*100,0)*ROUND(AE$3*100000,0)/1200000,0)/100</f>
      </c>
      <c r="AF222" s="14">
        <f>ROUND(AF221+AE222-AD222,2)</f>
      </c>
      <c r="AG222" s="14">
        <f>ROUND(BI222+MIN(AI221+AH222-BI222,MAX(0,$CC222-BW222)),2)</f>
      </c>
      <c r="AH222" s="14">
        <f>ROUND(ROUND(AI221*100,0)*ROUND(AH$3*100000,0)/1200000,0)/100</f>
      </c>
      <c r="AI222" s="14">
        <f>ROUND(AI221+AH222-AG222,2)</f>
      </c>
      <c r="AJ222" s="14">
        <f>ROUND(BJ222+MIN(AL221+AK222-BJ222,MAX(0,$CC222-BX222)),2)</f>
      </c>
      <c r="AK222" s="14">
        <f>ROUND(ROUND(AL221*100,0)*ROUND(AK$3*100000,0)/1200000,0)/100</f>
      </c>
      <c r="AL222" s="14">
        <f>ROUND(AL221+AK222-AJ222,2)</f>
      </c>
      <c r="AM222" s="14">
        <f>ROUND(BK222+MIN(AO221+AN222-BK222,MAX(0,$CC222-BY222)),2)</f>
      </c>
      <c r="AN222" s="14">
        <f>ROUND(ROUND(AO221*100,0)*ROUND(AN$3*100000,0)/1200000,0)/100</f>
      </c>
      <c r="AO222" s="14">
        <f>ROUND(AO221+AN222-AM222,2)</f>
      </c>
      <c r="AP222" s="14">
        <f>ROUND(BL222+MIN(AR221+AQ222-BL222,MAX(0,$CC222-BZ222)),2)</f>
      </c>
      <c r="AQ222" s="14">
        <f>ROUND(ROUND(AR221*100,0)*ROUND(AQ$3*100000,0)/1200000,0)/100</f>
      </c>
      <c r="AR222" s="14">
        <f>ROUND(AR221+AQ222-AP222,2)</f>
      </c>
      <c r="AS222" s="14">
        <f>ROUND(BM222+MIN(AU221+AT222-BM222,MAX(0,$CC222-CA222)),2)</f>
      </c>
      <c r="AT222" s="14">
        <f>ROUND(ROUND(AU221*100,0)*ROUND(AT$3*100000,0)/1200000,0)/100</f>
      </c>
      <c r="AU222" s="14">
        <f>ROUND(AU221+AT222-AS222,2)</f>
      </c>
      <c r="AV222" s="11">
        <f>SUMIF($C$4:$AU$4,"Payment",C222:AU222)</f>
      </c>
      <c r="AW222" s="11">
        <f>SUMIF($C$4:$AU$4,"Interest",C222:AU222)</f>
      </c>
      <c r="AX222" s="11">
        <f>ROUND(SUMIF($C$4:$AU$4,"Balance",C222:AU222),2)</f>
      </c>
      <c r="AY222">
        <f>MIN(E221+D222,C$3)</f>
      </c>
      <c r="AZ222">
        <f>MIN(H221+G222,F$3)</f>
      </c>
      <c r="BA222">
        <f>MIN(K221+J222,I$3)</f>
      </c>
      <c r="BB222">
        <f>MIN(N221+M222,L$3)</f>
      </c>
      <c r="BC222">
        <f>MIN(Q221+P222,O$3)</f>
      </c>
      <c r="BD222">
        <f>MIN(T221+S222,R$3)</f>
      </c>
      <c r="BE222">
        <f>MIN(W221+V222,U$3)</f>
      </c>
      <c r="BF222">
        <f>MIN(Z221+Y222,X$3)</f>
      </c>
      <c r="BG222">
        <f>MIN(AC221+AB222,AA$3)</f>
      </c>
      <c r="BH222">
        <f>MIN(AF221+AE222,AD$3)</f>
      </c>
      <c r="BI222">
        <f>MIN(AI221+AH222,AG$3)</f>
      </c>
      <c r="BJ222">
        <f>MIN(AL221+AK222,AJ$3)</f>
      </c>
      <c r="BK222">
        <f>MIN(AO221+AN222,AM$3)</f>
      </c>
      <c r="BL222">
        <f>MIN(AR221+AQ222,AP$3)</f>
      </c>
      <c r="BM222">
        <f>MIN(AU221+AT222,AS$3)</f>
      </c>
      <c r="BN222">
        <f>E221+D222-AY222</f>
      </c>
      <c r="BO222">
        <f>BN222+H221+G222-AZ222</f>
      </c>
      <c r="BP222">
        <f>BO222+K221+J222-BA222</f>
      </c>
      <c r="BQ222">
        <f>BP222+N221+M222-BB222</f>
      </c>
      <c r="BR222">
        <f>BQ222+Q221+P222-BC222</f>
      </c>
      <c r="BS222">
        <f>BR222+T221+S222-BD222</f>
      </c>
      <c r="BT222">
        <f>BS222+W221+V222-BE222</f>
      </c>
      <c r="BU222">
        <f>BT222+Z221+Y222-BF222</f>
      </c>
      <c r="BV222">
        <f>BU222+AC221+AB222-BG222</f>
      </c>
      <c r="BW222">
        <f>BV222+AF221+AE222-BH222</f>
      </c>
      <c r="BX222">
        <f>BW222+AI221+AH222-BI222</f>
      </c>
      <c r="BY222">
        <f>BX222+AL221+AK222-BJ222</f>
      </c>
      <c r="BZ222">
        <f>BY222+AO221+AN222-BK222</f>
      </c>
      <c r="CA222">
        <f>BZ222+AR221+AQ222-BL222</f>
      </c>
      <c r="CB222">
        <f>CA222+AU221+AT222-BM222</f>
      </c>
      <c r="CC222">
        <f>MAX(0,Plan!$B$6-SUM(AY222:BM222))</f>
      </c>
    </row>
    <row r="223" spans="1:81" x14ac:dyDescent="0.25">
      <c r="A223">
        <v>218</v>
      </c>
      <c r="B223" s="22">
        <f>EDATE(Plan!$B$5,A223-1)</f>
      </c>
      <c r="C223" s="14">
        <f>ROUND(AY223+MIN(E222+D223-AY223,$CC223),2)</f>
      </c>
      <c r="D223" s="14">
        <f>ROUND(ROUND(E222*100,0)*ROUND(D$3*100000,0)/1200000,0)/100</f>
      </c>
      <c r="E223" s="14">
        <f>ROUND(E222+D223-C223,2)</f>
      </c>
      <c r="F223" s="14">
        <f>ROUND(AZ223+MIN(H222+G223-AZ223,MAX(0,$CC223-BN223)),2)</f>
      </c>
      <c r="G223" s="14">
        <f>ROUND(ROUND(H222*100,0)*ROUND(G$3*100000,0)/1200000,0)/100</f>
      </c>
      <c r="H223" s="14">
        <f>ROUND(H222+G223-F223,2)</f>
      </c>
      <c r="I223" s="14">
        <f>ROUND(BA223+MIN(K222+J223-BA223,MAX(0,$CC223-BO223)),2)</f>
      </c>
      <c r="J223" s="14">
        <f>ROUND(ROUND(K222*100,0)*ROUND(J$3*100000,0)/1200000,0)/100</f>
      </c>
      <c r="K223" s="14">
        <f>ROUND(K222+J223-I223,2)</f>
      </c>
      <c r="L223" s="14">
        <f>ROUND(BB223+MIN(N222+M223-BB223,MAX(0,$CC223-BP223)),2)</f>
      </c>
      <c r="M223" s="14">
        <f>ROUND(ROUND(N222*100,0)*ROUND(M$3*100000,0)/1200000,0)/100</f>
      </c>
      <c r="N223" s="14">
        <f>ROUND(N222+M223-L223,2)</f>
      </c>
      <c r="O223" s="14">
        <f>ROUND(BC223+MIN(Q222+P223-BC223,MAX(0,$CC223-BQ223)),2)</f>
      </c>
      <c r="P223" s="14">
        <f>ROUND(ROUND(Q222*100,0)*ROUND(P$3*100000,0)/1200000,0)/100</f>
      </c>
      <c r="Q223" s="14">
        <f>ROUND(Q222+P223-O223,2)</f>
      </c>
      <c r="R223" s="14">
        <f>ROUND(BD223+MIN(T222+S223-BD223,MAX(0,$CC223-BR223)),2)</f>
      </c>
      <c r="S223" s="14">
        <f>ROUND(ROUND(T222*100,0)*ROUND(S$3*100000,0)/1200000,0)/100</f>
      </c>
      <c r="T223" s="14">
        <f>ROUND(T222+S223-R223,2)</f>
      </c>
      <c r="U223" s="14">
        <f>ROUND(BE223+MIN(W222+V223-BE223,MAX(0,$CC223-BS223)),2)</f>
      </c>
      <c r="V223" s="14">
        <f>ROUND(ROUND(W222*100,0)*ROUND(V$3*100000,0)/1200000,0)/100</f>
      </c>
      <c r="W223" s="14">
        <f>ROUND(W222+V223-U223,2)</f>
      </c>
      <c r="X223" s="14">
        <f>ROUND(BF223+MIN(Z222+Y223-BF223,MAX(0,$CC223-BT223)),2)</f>
      </c>
      <c r="Y223" s="14">
        <f>ROUND(ROUND(Z222*100,0)*ROUND(Y$3*100000,0)/1200000,0)/100</f>
      </c>
      <c r="Z223" s="14">
        <f>ROUND(Z222+Y223-X223,2)</f>
      </c>
      <c r="AA223" s="14">
        <f>ROUND(BG223+MIN(AC222+AB223-BG223,MAX(0,$CC223-BU223)),2)</f>
      </c>
      <c r="AB223" s="14">
        <f>ROUND(ROUND(AC222*100,0)*ROUND(AB$3*100000,0)/1200000,0)/100</f>
      </c>
      <c r="AC223" s="14">
        <f>ROUND(AC222+AB223-AA223,2)</f>
      </c>
      <c r="AD223" s="14">
        <f>ROUND(BH223+MIN(AF222+AE223-BH223,MAX(0,$CC223-BV223)),2)</f>
      </c>
      <c r="AE223" s="14">
        <f>ROUND(ROUND(AF222*100,0)*ROUND(AE$3*100000,0)/1200000,0)/100</f>
      </c>
      <c r="AF223" s="14">
        <f>ROUND(AF222+AE223-AD223,2)</f>
      </c>
      <c r="AG223" s="14">
        <f>ROUND(BI223+MIN(AI222+AH223-BI223,MAX(0,$CC223-BW223)),2)</f>
      </c>
      <c r="AH223" s="14">
        <f>ROUND(ROUND(AI222*100,0)*ROUND(AH$3*100000,0)/1200000,0)/100</f>
      </c>
      <c r="AI223" s="14">
        <f>ROUND(AI222+AH223-AG223,2)</f>
      </c>
      <c r="AJ223" s="14">
        <f>ROUND(BJ223+MIN(AL222+AK223-BJ223,MAX(0,$CC223-BX223)),2)</f>
      </c>
      <c r="AK223" s="14">
        <f>ROUND(ROUND(AL222*100,0)*ROUND(AK$3*100000,0)/1200000,0)/100</f>
      </c>
      <c r="AL223" s="14">
        <f>ROUND(AL222+AK223-AJ223,2)</f>
      </c>
      <c r="AM223" s="14">
        <f>ROUND(BK223+MIN(AO222+AN223-BK223,MAX(0,$CC223-BY223)),2)</f>
      </c>
      <c r="AN223" s="14">
        <f>ROUND(ROUND(AO222*100,0)*ROUND(AN$3*100000,0)/1200000,0)/100</f>
      </c>
      <c r="AO223" s="14">
        <f>ROUND(AO222+AN223-AM223,2)</f>
      </c>
      <c r="AP223" s="14">
        <f>ROUND(BL223+MIN(AR222+AQ223-BL223,MAX(0,$CC223-BZ223)),2)</f>
      </c>
      <c r="AQ223" s="14">
        <f>ROUND(ROUND(AR222*100,0)*ROUND(AQ$3*100000,0)/1200000,0)/100</f>
      </c>
      <c r="AR223" s="14">
        <f>ROUND(AR222+AQ223-AP223,2)</f>
      </c>
      <c r="AS223" s="14">
        <f>ROUND(BM223+MIN(AU222+AT223-BM223,MAX(0,$CC223-CA223)),2)</f>
      </c>
      <c r="AT223" s="14">
        <f>ROUND(ROUND(AU222*100,0)*ROUND(AT$3*100000,0)/1200000,0)/100</f>
      </c>
      <c r="AU223" s="14">
        <f>ROUND(AU222+AT223-AS223,2)</f>
      </c>
      <c r="AV223" s="11">
        <f>SUMIF($C$4:$AU$4,"Payment",C223:AU223)</f>
      </c>
      <c r="AW223" s="11">
        <f>SUMIF($C$4:$AU$4,"Interest",C223:AU223)</f>
      </c>
      <c r="AX223" s="11">
        <f>ROUND(SUMIF($C$4:$AU$4,"Balance",C223:AU223),2)</f>
      </c>
      <c r="AY223">
        <f>MIN(E222+D223,C$3)</f>
      </c>
      <c r="AZ223">
        <f>MIN(H222+G223,F$3)</f>
      </c>
      <c r="BA223">
        <f>MIN(K222+J223,I$3)</f>
      </c>
      <c r="BB223">
        <f>MIN(N222+M223,L$3)</f>
      </c>
      <c r="BC223">
        <f>MIN(Q222+P223,O$3)</f>
      </c>
      <c r="BD223">
        <f>MIN(T222+S223,R$3)</f>
      </c>
      <c r="BE223">
        <f>MIN(W222+V223,U$3)</f>
      </c>
      <c r="BF223">
        <f>MIN(Z222+Y223,X$3)</f>
      </c>
      <c r="BG223">
        <f>MIN(AC222+AB223,AA$3)</f>
      </c>
      <c r="BH223">
        <f>MIN(AF222+AE223,AD$3)</f>
      </c>
      <c r="BI223">
        <f>MIN(AI222+AH223,AG$3)</f>
      </c>
      <c r="BJ223">
        <f>MIN(AL222+AK223,AJ$3)</f>
      </c>
      <c r="BK223">
        <f>MIN(AO222+AN223,AM$3)</f>
      </c>
      <c r="BL223">
        <f>MIN(AR222+AQ223,AP$3)</f>
      </c>
      <c r="BM223">
        <f>MIN(AU222+AT223,AS$3)</f>
      </c>
      <c r="BN223">
        <f>E222+D223-AY223</f>
      </c>
      <c r="BO223">
        <f>BN223+H222+G223-AZ223</f>
      </c>
      <c r="BP223">
        <f>BO223+K222+J223-BA223</f>
      </c>
      <c r="BQ223">
        <f>BP223+N222+M223-BB223</f>
      </c>
      <c r="BR223">
        <f>BQ223+Q222+P223-BC223</f>
      </c>
      <c r="BS223">
        <f>BR223+T222+S223-BD223</f>
      </c>
      <c r="BT223">
        <f>BS223+W222+V223-BE223</f>
      </c>
      <c r="BU223">
        <f>BT223+Z222+Y223-BF223</f>
      </c>
      <c r="BV223">
        <f>BU223+AC222+AB223-BG223</f>
      </c>
      <c r="BW223">
        <f>BV223+AF222+AE223-BH223</f>
      </c>
      <c r="BX223">
        <f>BW223+AI222+AH223-BI223</f>
      </c>
      <c r="BY223">
        <f>BX223+AL222+AK223-BJ223</f>
      </c>
      <c r="BZ223">
        <f>BY223+AO222+AN223-BK223</f>
      </c>
      <c r="CA223">
        <f>BZ223+AR222+AQ223-BL223</f>
      </c>
      <c r="CB223">
        <f>CA223+AU222+AT223-BM223</f>
      </c>
      <c r="CC223">
        <f>MAX(0,Plan!$B$6-SUM(AY223:BM223))</f>
      </c>
    </row>
    <row r="224" spans="1:81" x14ac:dyDescent="0.25">
      <c r="A224">
        <v>219</v>
      </c>
      <c r="B224" s="22">
        <f>EDATE(Plan!$B$5,A224-1)</f>
      </c>
      <c r="C224" s="14">
        <f>ROUND(AY224+MIN(E223+D224-AY224,$CC224),2)</f>
      </c>
      <c r="D224" s="14">
        <f>ROUND(ROUND(E223*100,0)*ROUND(D$3*100000,0)/1200000,0)/100</f>
      </c>
      <c r="E224" s="14">
        <f>ROUND(E223+D224-C224,2)</f>
      </c>
      <c r="F224" s="14">
        <f>ROUND(AZ224+MIN(H223+G224-AZ224,MAX(0,$CC224-BN224)),2)</f>
      </c>
      <c r="G224" s="14">
        <f>ROUND(ROUND(H223*100,0)*ROUND(G$3*100000,0)/1200000,0)/100</f>
      </c>
      <c r="H224" s="14">
        <f>ROUND(H223+G224-F224,2)</f>
      </c>
      <c r="I224" s="14">
        <f>ROUND(BA224+MIN(K223+J224-BA224,MAX(0,$CC224-BO224)),2)</f>
      </c>
      <c r="J224" s="14">
        <f>ROUND(ROUND(K223*100,0)*ROUND(J$3*100000,0)/1200000,0)/100</f>
      </c>
      <c r="K224" s="14">
        <f>ROUND(K223+J224-I224,2)</f>
      </c>
      <c r="L224" s="14">
        <f>ROUND(BB224+MIN(N223+M224-BB224,MAX(0,$CC224-BP224)),2)</f>
      </c>
      <c r="M224" s="14">
        <f>ROUND(ROUND(N223*100,0)*ROUND(M$3*100000,0)/1200000,0)/100</f>
      </c>
      <c r="N224" s="14">
        <f>ROUND(N223+M224-L224,2)</f>
      </c>
      <c r="O224" s="14">
        <f>ROUND(BC224+MIN(Q223+P224-BC224,MAX(0,$CC224-BQ224)),2)</f>
      </c>
      <c r="P224" s="14">
        <f>ROUND(ROUND(Q223*100,0)*ROUND(P$3*100000,0)/1200000,0)/100</f>
      </c>
      <c r="Q224" s="14">
        <f>ROUND(Q223+P224-O224,2)</f>
      </c>
      <c r="R224" s="14">
        <f>ROUND(BD224+MIN(T223+S224-BD224,MAX(0,$CC224-BR224)),2)</f>
      </c>
      <c r="S224" s="14">
        <f>ROUND(ROUND(T223*100,0)*ROUND(S$3*100000,0)/1200000,0)/100</f>
      </c>
      <c r="T224" s="14">
        <f>ROUND(T223+S224-R224,2)</f>
      </c>
      <c r="U224" s="14">
        <f>ROUND(BE224+MIN(W223+V224-BE224,MAX(0,$CC224-BS224)),2)</f>
      </c>
      <c r="V224" s="14">
        <f>ROUND(ROUND(W223*100,0)*ROUND(V$3*100000,0)/1200000,0)/100</f>
      </c>
      <c r="W224" s="14">
        <f>ROUND(W223+V224-U224,2)</f>
      </c>
      <c r="X224" s="14">
        <f>ROUND(BF224+MIN(Z223+Y224-BF224,MAX(0,$CC224-BT224)),2)</f>
      </c>
      <c r="Y224" s="14">
        <f>ROUND(ROUND(Z223*100,0)*ROUND(Y$3*100000,0)/1200000,0)/100</f>
      </c>
      <c r="Z224" s="14">
        <f>ROUND(Z223+Y224-X224,2)</f>
      </c>
      <c r="AA224" s="14">
        <f>ROUND(BG224+MIN(AC223+AB224-BG224,MAX(0,$CC224-BU224)),2)</f>
      </c>
      <c r="AB224" s="14">
        <f>ROUND(ROUND(AC223*100,0)*ROUND(AB$3*100000,0)/1200000,0)/100</f>
      </c>
      <c r="AC224" s="14">
        <f>ROUND(AC223+AB224-AA224,2)</f>
      </c>
      <c r="AD224" s="14">
        <f>ROUND(BH224+MIN(AF223+AE224-BH224,MAX(0,$CC224-BV224)),2)</f>
      </c>
      <c r="AE224" s="14">
        <f>ROUND(ROUND(AF223*100,0)*ROUND(AE$3*100000,0)/1200000,0)/100</f>
      </c>
      <c r="AF224" s="14">
        <f>ROUND(AF223+AE224-AD224,2)</f>
      </c>
      <c r="AG224" s="14">
        <f>ROUND(BI224+MIN(AI223+AH224-BI224,MAX(0,$CC224-BW224)),2)</f>
      </c>
      <c r="AH224" s="14">
        <f>ROUND(ROUND(AI223*100,0)*ROUND(AH$3*100000,0)/1200000,0)/100</f>
      </c>
      <c r="AI224" s="14">
        <f>ROUND(AI223+AH224-AG224,2)</f>
      </c>
      <c r="AJ224" s="14">
        <f>ROUND(BJ224+MIN(AL223+AK224-BJ224,MAX(0,$CC224-BX224)),2)</f>
      </c>
      <c r="AK224" s="14">
        <f>ROUND(ROUND(AL223*100,0)*ROUND(AK$3*100000,0)/1200000,0)/100</f>
      </c>
      <c r="AL224" s="14">
        <f>ROUND(AL223+AK224-AJ224,2)</f>
      </c>
      <c r="AM224" s="14">
        <f>ROUND(BK224+MIN(AO223+AN224-BK224,MAX(0,$CC224-BY224)),2)</f>
      </c>
      <c r="AN224" s="14">
        <f>ROUND(ROUND(AO223*100,0)*ROUND(AN$3*100000,0)/1200000,0)/100</f>
      </c>
      <c r="AO224" s="14">
        <f>ROUND(AO223+AN224-AM224,2)</f>
      </c>
      <c r="AP224" s="14">
        <f>ROUND(BL224+MIN(AR223+AQ224-BL224,MAX(0,$CC224-BZ224)),2)</f>
      </c>
      <c r="AQ224" s="14">
        <f>ROUND(ROUND(AR223*100,0)*ROUND(AQ$3*100000,0)/1200000,0)/100</f>
      </c>
      <c r="AR224" s="14">
        <f>ROUND(AR223+AQ224-AP224,2)</f>
      </c>
      <c r="AS224" s="14">
        <f>ROUND(BM224+MIN(AU223+AT224-BM224,MAX(0,$CC224-CA224)),2)</f>
      </c>
      <c r="AT224" s="14">
        <f>ROUND(ROUND(AU223*100,0)*ROUND(AT$3*100000,0)/1200000,0)/100</f>
      </c>
      <c r="AU224" s="14">
        <f>ROUND(AU223+AT224-AS224,2)</f>
      </c>
      <c r="AV224" s="11">
        <f>SUMIF($C$4:$AU$4,"Payment",C224:AU224)</f>
      </c>
      <c r="AW224" s="11">
        <f>SUMIF($C$4:$AU$4,"Interest",C224:AU224)</f>
      </c>
      <c r="AX224" s="11">
        <f>ROUND(SUMIF($C$4:$AU$4,"Balance",C224:AU224),2)</f>
      </c>
      <c r="AY224">
        <f>MIN(E223+D224,C$3)</f>
      </c>
      <c r="AZ224">
        <f>MIN(H223+G224,F$3)</f>
      </c>
      <c r="BA224">
        <f>MIN(K223+J224,I$3)</f>
      </c>
      <c r="BB224">
        <f>MIN(N223+M224,L$3)</f>
      </c>
      <c r="BC224">
        <f>MIN(Q223+P224,O$3)</f>
      </c>
      <c r="BD224">
        <f>MIN(T223+S224,R$3)</f>
      </c>
      <c r="BE224">
        <f>MIN(W223+V224,U$3)</f>
      </c>
      <c r="BF224">
        <f>MIN(Z223+Y224,X$3)</f>
      </c>
      <c r="BG224">
        <f>MIN(AC223+AB224,AA$3)</f>
      </c>
      <c r="BH224">
        <f>MIN(AF223+AE224,AD$3)</f>
      </c>
      <c r="BI224">
        <f>MIN(AI223+AH224,AG$3)</f>
      </c>
      <c r="BJ224">
        <f>MIN(AL223+AK224,AJ$3)</f>
      </c>
      <c r="BK224">
        <f>MIN(AO223+AN224,AM$3)</f>
      </c>
      <c r="BL224">
        <f>MIN(AR223+AQ224,AP$3)</f>
      </c>
      <c r="BM224">
        <f>MIN(AU223+AT224,AS$3)</f>
      </c>
      <c r="BN224">
        <f>E223+D224-AY224</f>
      </c>
      <c r="BO224">
        <f>BN224+H223+G224-AZ224</f>
      </c>
      <c r="BP224">
        <f>BO224+K223+J224-BA224</f>
      </c>
      <c r="BQ224">
        <f>BP224+N223+M224-BB224</f>
      </c>
      <c r="BR224">
        <f>BQ224+Q223+P224-BC224</f>
      </c>
      <c r="BS224">
        <f>BR224+T223+S224-BD224</f>
      </c>
      <c r="BT224">
        <f>BS224+W223+V224-BE224</f>
      </c>
      <c r="BU224">
        <f>BT224+Z223+Y224-BF224</f>
      </c>
      <c r="BV224">
        <f>BU224+AC223+AB224-BG224</f>
      </c>
      <c r="BW224">
        <f>BV224+AF223+AE224-BH224</f>
      </c>
      <c r="BX224">
        <f>BW224+AI223+AH224-BI224</f>
      </c>
      <c r="BY224">
        <f>BX224+AL223+AK224-BJ224</f>
      </c>
      <c r="BZ224">
        <f>BY224+AO223+AN224-BK224</f>
      </c>
      <c r="CA224">
        <f>BZ224+AR223+AQ224-BL224</f>
      </c>
      <c r="CB224">
        <f>CA224+AU223+AT224-BM224</f>
      </c>
      <c r="CC224">
        <f>MAX(0,Plan!$B$6-SUM(AY224:BM224))</f>
      </c>
    </row>
    <row r="225" spans="1:81" x14ac:dyDescent="0.25">
      <c r="A225">
        <v>220</v>
      </c>
      <c r="B225" s="22">
        <f>EDATE(Plan!$B$5,A225-1)</f>
      </c>
      <c r="C225" s="14">
        <f>ROUND(AY225+MIN(E224+D225-AY225,$CC225),2)</f>
      </c>
      <c r="D225" s="14">
        <f>ROUND(ROUND(E224*100,0)*ROUND(D$3*100000,0)/1200000,0)/100</f>
      </c>
      <c r="E225" s="14">
        <f>ROUND(E224+D225-C225,2)</f>
      </c>
      <c r="F225" s="14">
        <f>ROUND(AZ225+MIN(H224+G225-AZ225,MAX(0,$CC225-BN225)),2)</f>
      </c>
      <c r="G225" s="14">
        <f>ROUND(ROUND(H224*100,0)*ROUND(G$3*100000,0)/1200000,0)/100</f>
      </c>
      <c r="H225" s="14">
        <f>ROUND(H224+G225-F225,2)</f>
      </c>
      <c r="I225" s="14">
        <f>ROUND(BA225+MIN(K224+J225-BA225,MAX(0,$CC225-BO225)),2)</f>
      </c>
      <c r="J225" s="14">
        <f>ROUND(ROUND(K224*100,0)*ROUND(J$3*100000,0)/1200000,0)/100</f>
      </c>
      <c r="K225" s="14">
        <f>ROUND(K224+J225-I225,2)</f>
      </c>
      <c r="L225" s="14">
        <f>ROUND(BB225+MIN(N224+M225-BB225,MAX(0,$CC225-BP225)),2)</f>
      </c>
      <c r="M225" s="14">
        <f>ROUND(ROUND(N224*100,0)*ROUND(M$3*100000,0)/1200000,0)/100</f>
      </c>
      <c r="N225" s="14">
        <f>ROUND(N224+M225-L225,2)</f>
      </c>
      <c r="O225" s="14">
        <f>ROUND(BC225+MIN(Q224+P225-BC225,MAX(0,$CC225-BQ225)),2)</f>
      </c>
      <c r="P225" s="14">
        <f>ROUND(ROUND(Q224*100,0)*ROUND(P$3*100000,0)/1200000,0)/100</f>
      </c>
      <c r="Q225" s="14">
        <f>ROUND(Q224+P225-O225,2)</f>
      </c>
      <c r="R225" s="14">
        <f>ROUND(BD225+MIN(T224+S225-BD225,MAX(0,$CC225-BR225)),2)</f>
      </c>
      <c r="S225" s="14">
        <f>ROUND(ROUND(T224*100,0)*ROUND(S$3*100000,0)/1200000,0)/100</f>
      </c>
      <c r="T225" s="14">
        <f>ROUND(T224+S225-R225,2)</f>
      </c>
      <c r="U225" s="14">
        <f>ROUND(BE225+MIN(W224+V225-BE225,MAX(0,$CC225-BS225)),2)</f>
      </c>
      <c r="V225" s="14">
        <f>ROUND(ROUND(W224*100,0)*ROUND(V$3*100000,0)/1200000,0)/100</f>
      </c>
      <c r="W225" s="14">
        <f>ROUND(W224+V225-U225,2)</f>
      </c>
      <c r="X225" s="14">
        <f>ROUND(BF225+MIN(Z224+Y225-BF225,MAX(0,$CC225-BT225)),2)</f>
      </c>
      <c r="Y225" s="14">
        <f>ROUND(ROUND(Z224*100,0)*ROUND(Y$3*100000,0)/1200000,0)/100</f>
      </c>
      <c r="Z225" s="14">
        <f>ROUND(Z224+Y225-X225,2)</f>
      </c>
      <c r="AA225" s="14">
        <f>ROUND(BG225+MIN(AC224+AB225-BG225,MAX(0,$CC225-BU225)),2)</f>
      </c>
      <c r="AB225" s="14">
        <f>ROUND(ROUND(AC224*100,0)*ROUND(AB$3*100000,0)/1200000,0)/100</f>
      </c>
      <c r="AC225" s="14">
        <f>ROUND(AC224+AB225-AA225,2)</f>
      </c>
      <c r="AD225" s="14">
        <f>ROUND(BH225+MIN(AF224+AE225-BH225,MAX(0,$CC225-BV225)),2)</f>
      </c>
      <c r="AE225" s="14">
        <f>ROUND(ROUND(AF224*100,0)*ROUND(AE$3*100000,0)/1200000,0)/100</f>
      </c>
      <c r="AF225" s="14">
        <f>ROUND(AF224+AE225-AD225,2)</f>
      </c>
      <c r="AG225" s="14">
        <f>ROUND(BI225+MIN(AI224+AH225-BI225,MAX(0,$CC225-BW225)),2)</f>
      </c>
      <c r="AH225" s="14">
        <f>ROUND(ROUND(AI224*100,0)*ROUND(AH$3*100000,0)/1200000,0)/100</f>
      </c>
      <c r="AI225" s="14">
        <f>ROUND(AI224+AH225-AG225,2)</f>
      </c>
      <c r="AJ225" s="14">
        <f>ROUND(BJ225+MIN(AL224+AK225-BJ225,MAX(0,$CC225-BX225)),2)</f>
      </c>
      <c r="AK225" s="14">
        <f>ROUND(ROUND(AL224*100,0)*ROUND(AK$3*100000,0)/1200000,0)/100</f>
      </c>
      <c r="AL225" s="14">
        <f>ROUND(AL224+AK225-AJ225,2)</f>
      </c>
      <c r="AM225" s="14">
        <f>ROUND(BK225+MIN(AO224+AN225-BK225,MAX(0,$CC225-BY225)),2)</f>
      </c>
      <c r="AN225" s="14">
        <f>ROUND(ROUND(AO224*100,0)*ROUND(AN$3*100000,0)/1200000,0)/100</f>
      </c>
      <c r="AO225" s="14">
        <f>ROUND(AO224+AN225-AM225,2)</f>
      </c>
      <c r="AP225" s="14">
        <f>ROUND(BL225+MIN(AR224+AQ225-BL225,MAX(0,$CC225-BZ225)),2)</f>
      </c>
      <c r="AQ225" s="14">
        <f>ROUND(ROUND(AR224*100,0)*ROUND(AQ$3*100000,0)/1200000,0)/100</f>
      </c>
      <c r="AR225" s="14">
        <f>ROUND(AR224+AQ225-AP225,2)</f>
      </c>
      <c r="AS225" s="14">
        <f>ROUND(BM225+MIN(AU224+AT225-BM225,MAX(0,$CC225-CA225)),2)</f>
      </c>
      <c r="AT225" s="14">
        <f>ROUND(ROUND(AU224*100,0)*ROUND(AT$3*100000,0)/1200000,0)/100</f>
      </c>
      <c r="AU225" s="14">
        <f>ROUND(AU224+AT225-AS225,2)</f>
      </c>
      <c r="AV225" s="11">
        <f>SUMIF($C$4:$AU$4,"Payment",C225:AU225)</f>
      </c>
      <c r="AW225" s="11">
        <f>SUMIF($C$4:$AU$4,"Interest",C225:AU225)</f>
      </c>
      <c r="AX225" s="11">
        <f>ROUND(SUMIF($C$4:$AU$4,"Balance",C225:AU225),2)</f>
      </c>
      <c r="AY225">
        <f>MIN(E224+D225,C$3)</f>
      </c>
      <c r="AZ225">
        <f>MIN(H224+G225,F$3)</f>
      </c>
      <c r="BA225">
        <f>MIN(K224+J225,I$3)</f>
      </c>
      <c r="BB225">
        <f>MIN(N224+M225,L$3)</f>
      </c>
      <c r="BC225">
        <f>MIN(Q224+P225,O$3)</f>
      </c>
      <c r="BD225">
        <f>MIN(T224+S225,R$3)</f>
      </c>
      <c r="BE225">
        <f>MIN(W224+V225,U$3)</f>
      </c>
      <c r="BF225">
        <f>MIN(Z224+Y225,X$3)</f>
      </c>
      <c r="BG225">
        <f>MIN(AC224+AB225,AA$3)</f>
      </c>
      <c r="BH225">
        <f>MIN(AF224+AE225,AD$3)</f>
      </c>
      <c r="BI225">
        <f>MIN(AI224+AH225,AG$3)</f>
      </c>
      <c r="BJ225">
        <f>MIN(AL224+AK225,AJ$3)</f>
      </c>
      <c r="BK225">
        <f>MIN(AO224+AN225,AM$3)</f>
      </c>
      <c r="BL225">
        <f>MIN(AR224+AQ225,AP$3)</f>
      </c>
      <c r="BM225">
        <f>MIN(AU224+AT225,AS$3)</f>
      </c>
      <c r="BN225">
        <f>E224+D225-AY225</f>
      </c>
      <c r="BO225">
        <f>BN225+H224+G225-AZ225</f>
      </c>
      <c r="BP225">
        <f>BO225+K224+J225-BA225</f>
      </c>
      <c r="BQ225">
        <f>BP225+N224+M225-BB225</f>
      </c>
      <c r="BR225">
        <f>BQ225+Q224+P225-BC225</f>
      </c>
      <c r="BS225">
        <f>BR225+T224+S225-BD225</f>
      </c>
      <c r="BT225">
        <f>BS225+W224+V225-BE225</f>
      </c>
      <c r="BU225">
        <f>BT225+Z224+Y225-BF225</f>
      </c>
      <c r="BV225">
        <f>BU225+AC224+AB225-BG225</f>
      </c>
      <c r="BW225">
        <f>BV225+AF224+AE225-BH225</f>
      </c>
      <c r="BX225">
        <f>BW225+AI224+AH225-BI225</f>
      </c>
      <c r="BY225">
        <f>BX225+AL224+AK225-BJ225</f>
      </c>
      <c r="BZ225">
        <f>BY225+AO224+AN225-BK225</f>
      </c>
      <c r="CA225">
        <f>BZ225+AR224+AQ225-BL225</f>
      </c>
      <c r="CB225">
        <f>CA225+AU224+AT225-BM225</f>
      </c>
      <c r="CC225">
        <f>MAX(0,Plan!$B$6-SUM(AY225:BM225))</f>
      </c>
    </row>
    <row r="226" spans="1:81" x14ac:dyDescent="0.25">
      <c r="A226">
        <v>221</v>
      </c>
      <c r="B226" s="22">
        <f>EDATE(Plan!$B$5,A226-1)</f>
      </c>
      <c r="C226" s="14">
        <f>ROUND(AY226+MIN(E225+D226-AY226,$CC226),2)</f>
      </c>
      <c r="D226" s="14">
        <f>ROUND(ROUND(E225*100,0)*ROUND(D$3*100000,0)/1200000,0)/100</f>
      </c>
      <c r="E226" s="14">
        <f>ROUND(E225+D226-C226,2)</f>
      </c>
      <c r="F226" s="14">
        <f>ROUND(AZ226+MIN(H225+G226-AZ226,MAX(0,$CC226-BN226)),2)</f>
      </c>
      <c r="G226" s="14">
        <f>ROUND(ROUND(H225*100,0)*ROUND(G$3*100000,0)/1200000,0)/100</f>
      </c>
      <c r="H226" s="14">
        <f>ROUND(H225+G226-F226,2)</f>
      </c>
      <c r="I226" s="14">
        <f>ROUND(BA226+MIN(K225+J226-BA226,MAX(0,$CC226-BO226)),2)</f>
      </c>
      <c r="J226" s="14">
        <f>ROUND(ROUND(K225*100,0)*ROUND(J$3*100000,0)/1200000,0)/100</f>
      </c>
      <c r="K226" s="14">
        <f>ROUND(K225+J226-I226,2)</f>
      </c>
      <c r="L226" s="14">
        <f>ROUND(BB226+MIN(N225+M226-BB226,MAX(0,$CC226-BP226)),2)</f>
      </c>
      <c r="M226" s="14">
        <f>ROUND(ROUND(N225*100,0)*ROUND(M$3*100000,0)/1200000,0)/100</f>
      </c>
      <c r="N226" s="14">
        <f>ROUND(N225+M226-L226,2)</f>
      </c>
      <c r="O226" s="14">
        <f>ROUND(BC226+MIN(Q225+P226-BC226,MAX(0,$CC226-BQ226)),2)</f>
      </c>
      <c r="P226" s="14">
        <f>ROUND(ROUND(Q225*100,0)*ROUND(P$3*100000,0)/1200000,0)/100</f>
      </c>
      <c r="Q226" s="14">
        <f>ROUND(Q225+P226-O226,2)</f>
      </c>
      <c r="R226" s="14">
        <f>ROUND(BD226+MIN(T225+S226-BD226,MAX(0,$CC226-BR226)),2)</f>
      </c>
      <c r="S226" s="14">
        <f>ROUND(ROUND(T225*100,0)*ROUND(S$3*100000,0)/1200000,0)/100</f>
      </c>
      <c r="T226" s="14">
        <f>ROUND(T225+S226-R226,2)</f>
      </c>
      <c r="U226" s="14">
        <f>ROUND(BE226+MIN(W225+V226-BE226,MAX(0,$CC226-BS226)),2)</f>
      </c>
      <c r="V226" s="14">
        <f>ROUND(ROUND(W225*100,0)*ROUND(V$3*100000,0)/1200000,0)/100</f>
      </c>
      <c r="W226" s="14">
        <f>ROUND(W225+V226-U226,2)</f>
      </c>
      <c r="X226" s="14">
        <f>ROUND(BF226+MIN(Z225+Y226-BF226,MAX(0,$CC226-BT226)),2)</f>
      </c>
      <c r="Y226" s="14">
        <f>ROUND(ROUND(Z225*100,0)*ROUND(Y$3*100000,0)/1200000,0)/100</f>
      </c>
      <c r="Z226" s="14">
        <f>ROUND(Z225+Y226-X226,2)</f>
      </c>
      <c r="AA226" s="14">
        <f>ROUND(BG226+MIN(AC225+AB226-BG226,MAX(0,$CC226-BU226)),2)</f>
      </c>
      <c r="AB226" s="14">
        <f>ROUND(ROUND(AC225*100,0)*ROUND(AB$3*100000,0)/1200000,0)/100</f>
      </c>
      <c r="AC226" s="14">
        <f>ROUND(AC225+AB226-AA226,2)</f>
      </c>
      <c r="AD226" s="14">
        <f>ROUND(BH226+MIN(AF225+AE226-BH226,MAX(0,$CC226-BV226)),2)</f>
      </c>
      <c r="AE226" s="14">
        <f>ROUND(ROUND(AF225*100,0)*ROUND(AE$3*100000,0)/1200000,0)/100</f>
      </c>
      <c r="AF226" s="14">
        <f>ROUND(AF225+AE226-AD226,2)</f>
      </c>
      <c r="AG226" s="14">
        <f>ROUND(BI226+MIN(AI225+AH226-BI226,MAX(0,$CC226-BW226)),2)</f>
      </c>
      <c r="AH226" s="14">
        <f>ROUND(ROUND(AI225*100,0)*ROUND(AH$3*100000,0)/1200000,0)/100</f>
      </c>
      <c r="AI226" s="14">
        <f>ROUND(AI225+AH226-AG226,2)</f>
      </c>
      <c r="AJ226" s="14">
        <f>ROUND(BJ226+MIN(AL225+AK226-BJ226,MAX(0,$CC226-BX226)),2)</f>
      </c>
      <c r="AK226" s="14">
        <f>ROUND(ROUND(AL225*100,0)*ROUND(AK$3*100000,0)/1200000,0)/100</f>
      </c>
      <c r="AL226" s="14">
        <f>ROUND(AL225+AK226-AJ226,2)</f>
      </c>
      <c r="AM226" s="14">
        <f>ROUND(BK226+MIN(AO225+AN226-BK226,MAX(0,$CC226-BY226)),2)</f>
      </c>
      <c r="AN226" s="14">
        <f>ROUND(ROUND(AO225*100,0)*ROUND(AN$3*100000,0)/1200000,0)/100</f>
      </c>
      <c r="AO226" s="14">
        <f>ROUND(AO225+AN226-AM226,2)</f>
      </c>
      <c r="AP226" s="14">
        <f>ROUND(BL226+MIN(AR225+AQ226-BL226,MAX(0,$CC226-BZ226)),2)</f>
      </c>
      <c r="AQ226" s="14">
        <f>ROUND(ROUND(AR225*100,0)*ROUND(AQ$3*100000,0)/1200000,0)/100</f>
      </c>
      <c r="AR226" s="14">
        <f>ROUND(AR225+AQ226-AP226,2)</f>
      </c>
      <c r="AS226" s="14">
        <f>ROUND(BM226+MIN(AU225+AT226-BM226,MAX(0,$CC226-CA226)),2)</f>
      </c>
      <c r="AT226" s="14">
        <f>ROUND(ROUND(AU225*100,0)*ROUND(AT$3*100000,0)/1200000,0)/100</f>
      </c>
      <c r="AU226" s="14">
        <f>ROUND(AU225+AT226-AS226,2)</f>
      </c>
      <c r="AV226" s="11">
        <f>SUMIF($C$4:$AU$4,"Payment",C226:AU226)</f>
      </c>
      <c r="AW226" s="11">
        <f>SUMIF($C$4:$AU$4,"Interest",C226:AU226)</f>
      </c>
      <c r="AX226" s="11">
        <f>ROUND(SUMIF($C$4:$AU$4,"Balance",C226:AU226),2)</f>
      </c>
      <c r="AY226">
        <f>MIN(E225+D226,C$3)</f>
      </c>
      <c r="AZ226">
        <f>MIN(H225+G226,F$3)</f>
      </c>
      <c r="BA226">
        <f>MIN(K225+J226,I$3)</f>
      </c>
      <c r="BB226">
        <f>MIN(N225+M226,L$3)</f>
      </c>
      <c r="BC226">
        <f>MIN(Q225+P226,O$3)</f>
      </c>
      <c r="BD226">
        <f>MIN(T225+S226,R$3)</f>
      </c>
      <c r="BE226">
        <f>MIN(W225+V226,U$3)</f>
      </c>
      <c r="BF226">
        <f>MIN(Z225+Y226,X$3)</f>
      </c>
      <c r="BG226">
        <f>MIN(AC225+AB226,AA$3)</f>
      </c>
      <c r="BH226">
        <f>MIN(AF225+AE226,AD$3)</f>
      </c>
      <c r="BI226">
        <f>MIN(AI225+AH226,AG$3)</f>
      </c>
      <c r="BJ226">
        <f>MIN(AL225+AK226,AJ$3)</f>
      </c>
      <c r="BK226">
        <f>MIN(AO225+AN226,AM$3)</f>
      </c>
      <c r="BL226">
        <f>MIN(AR225+AQ226,AP$3)</f>
      </c>
      <c r="BM226">
        <f>MIN(AU225+AT226,AS$3)</f>
      </c>
      <c r="BN226">
        <f>E225+D226-AY226</f>
      </c>
      <c r="BO226">
        <f>BN226+H225+G226-AZ226</f>
      </c>
      <c r="BP226">
        <f>BO226+K225+J226-BA226</f>
      </c>
      <c r="BQ226">
        <f>BP226+N225+M226-BB226</f>
      </c>
      <c r="BR226">
        <f>BQ226+Q225+P226-BC226</f>
      </c>
      <c r="BS226">
        <f>BR226+T225+S226-BD226</f>
      </c>
      <c r="BT226">
        <f>BS226+W225+V226-BE226</f>
      </c>
      <c r="BU226">
        <f>BT226+Z225+Y226-BF226</f>
      </c>
      <c r="BV226">
        <f>BU226+AC225+AB226-BG226</f>
      </c>
      <c r="BW226">
        <f>BV226+AF225+AE226-BH226</f>
      </c>
      <c r="BX226">
        <f>BW226+AI225+AH226-BI226</f>
      </c>
      <c r="BY226">
        <f>BX226+AL225+AK226-BJ226</f>
      </c>
      <c r="BZ226">
        <f>BY226+AO225+AN226-BK226</f>
      </c>
      <c r="CA226">
        <f>BZ226+AR225+AQ226-BL226</f>
      </c>
      <c r="CB226">
        <f>CA226+AU225+AT226-BM226</f>
      </c>
      <c r="CC226">
        <f>MAX(0,Plan!$B$6-SUM(AY226:BM226))</f>
      </c>
    </row>
    <row r="227" spans="1:81" x14ac:dyDescent="0.25">
      <c r="A227">
        <v>222</v>
      </c>
      <c r="B227" s="22">
        <f>EDATE(Plan!$B$5,A227-1)</f>
      </c>
      <c r="C227" s="14">
        <f>ROUND(AY227+MIN(E226+D227-AY227,$CC227),2)</f>
      </c>
      <c r="D227" s="14">
        <f>ROUND(ROUND(E226*100,0)*ROUND(D$3*100000,0)/1200000,0)/100</f>
      </c>
      <c r="E227" s="14">
        <f>ROUND(E226+D227-C227,2)</f>
      </c>
      <c r="F227" s="14">
        <f>ROUND(AZ227+MIN(H226+G227-AZ227,MAX(0,$CC227-BN227)),2)</f>
      </c>
      <c r="G227" s="14">
        <f>ROUND(ROUND(H226*100,0)*ROUND(G$3*100000,0)/1200000,0)/100</f>
      </c>
      <c r="H227" s="14">
        <f>ROUND(H226+G227-F227,2)</f>
      </c>
      <c r="I227" s="14">
        <f>ROUND(BA227+MIN(K226+J227-BA227,MAX(0,$CC227-BO227)),2)</f>
      </c>
      <c r="J227" s="14">
        <f>ROUND(ROUND(K226*100,0)*ROUND(J$3*100000,0)/1200000,0)/100</f>
      </c>
      <c r="K227" s="14">
        <f>ROUND(K226+J227-I227,2)</f>
      </c>
      <c r="L227" s="14">
        <f>ROUND(BB227+MIN(N226+M227-BB227,MAX(0,$CC227-BP227)),2)</f>
      </c>
      <c r="M227" s="14">
        <f>ROUND(ROUND(N226*100,0)*ROUND(M$3*100000,0)/1200000,0)/100</f>
      </c>
      <c r="N227" s="14">
        <f>ROUND(N226+M227-L227,2)</f>
      </c>
      <c r="O227" s="14">
        <f>ROUND(BC227+MIN(Q226+P227-BC227,MAX(0,$CC227-BQ227)),2)</f>
      </c>
      <c r="P227" s="14">
        <f>ROUND(ROUND(Q226*100,0)*ROUND(P$3*100000,0)/1200000,0)/100</f>
      </c>
      <c r="Q227" s="14">
        <f>ROUND(Q226+P227-O227,2)</f>
      </c>
      <c r="R227" s="14">
        <f>ROUND(BD227+MIN(T226+S227-BD227,MAX(0,$CC227-BR227)),2)</f>
      </c>
      <c r="S227" s="14">
        <f>ROUND(ROUND(T226*100,0)*ROUND(S$3*100000,0)/1200000,0)/100</f>
      </c>
      <c r="T227" s="14">
        <f>ROUND(T226+S227-R227,2)</f>
      </c>
      <c r="U227" s="14">
        <f>ROUND(BE227+MIN(W226+V227-BE227,MAX(0,$CC227-BS227)),2)</f>
      </c>
      <c r="V227" s="14">
        <f>ROUND(ROUND(W226*100,0)*ROUND(V$3*100000,0)/1200000,0)/100</f>
      </c>
      <c r="W227" s="14">
        <f>ROUND(W226+V227-U227,2)</f>
      </c>
      <c r="X227" s="14">
        <f>ROUND(BF227+MIN(Z226+Y227-BF227,MAX(0,$CC227-BT227)),2)</f>
      </c>
      <c r="Y227" s="14">
        <f>ROUND(ROUND(Z226*100,0)*ROUND(Y$3*100000,0)/1200000,0)/100</f>
      </c>
      <c r="Z227" s="14">
        <f>ROUND(Z226+Y227-X227,2)</f>
      </c>
      <c r="AA227" s="14">
        <f>ROUND(BG227+MIN(AC226+AB227-BG227,MAX(0,$CC227-BU227)),2)</f>
      </c>
      <c r="AB227" s="14">
        <f>ROUND(ROUND(AC226*100,0)*ROUND(AB$3*100000,0)/1200000,0)/100</f>
      </c>
      <c r="AC227" s="14">
        <f>ROUND(AC226+AB227-AA227,2)</f>
      </c>
      <c r="AD227" s="14">
        <f>ROUND(BH227+MIN(AF226+AE227-BH227,MAX(0,$CC227-BV227)),2)</f>
      </c>
      <c r="AE227" s="14">
        <f>ROUND(ROUND(AF226*100,0)*ROUND(AE$3*100000,0)/1200000,0)/100</f>
      </c>
      <c r="AF227" s="14">
        <f>ROUND(AF226+AE227-AD227,2)</f>
      </c>
      <c r="AG227" s="14">
        <f>ROUND(BI227+MIN(AI226+AH227-BI227,MAX(0,$CC227-BW227)),2)</f>
      </c>
      <c r="AH227" s="14">
        <f>ROUND(ROUND(AI226*100,0)*ROUND(AH$3*100000,0)/1200000,0)/100</f>
      </c>
      <c r="AI227" s="14">
        <f>ROUND(AI226+AH227-AG227,2)</f>
      </c>
      <c r="AJ227" s="14">
        <f>ROUND(BJ227+MIN(AL226+AK227-BJ227,MAX(0,$CC227-BX227)),2)</f>
      </c>
      <c r="AK227" s="14">
        <f>ROUND(ROUND(AL226*100,0)*ROUND(AK$3*100000,0)/1200000,0)/100</f>
      </c>
      <c r="AL227" s="14">
        <f>ROUND(AL226+AK227-AJ227,2)</f>
      </c>
      <c r="AM227" s="14">
        <f>ROUND(BK227+MIN(AO226+AN227-BK227,MAX(0,$CC227-BY227)),2)</f>
      </c>
      <c r="AN227" s="14">
        <f>ROUND(ROUND(AO226*100,0)*ROUND(AN$3*100000,0)/1200000,0)/100</f>
      </c>
      <c r="AO227" s="14">
        <f>ROUND(AO226+AN227-AM227,2)</f>
      </c>
      <c r="AP227" s="14">
        <f>ROUND(BL227+MIN(AR226+AQ227-BL227,MAX(0,$CC227-BZ227)),2)</f>
      </c>
      <c r="AQ227" s="14">
        <f>ROUND(ROUND(AR226*100,0)*ROUND(AQ$3*100000,0)/1200000,0)/100</f>
      </c>
      <c r="AR227" s="14">
        <f>ROUND(AR226+AQ227-AP227,2)</f>
      </c>
      <c r="AS227" s="14">
        <f>ROUND(BM227+MIN(AU226+AT227-BM227,MAX(0,$CC227-CA227)),2)</f>
      </c>
      <c r="AT227" s="14">
        <f>ROUND(ROUND(AU226*100,0)*ROUND(AT$3*100000,0)/1200000,0)/100</f>
      </c>
      <c r="AU227" s="14">
        <f>ROUND(AU226+AT227-AS227,2)</f>
      </c>
      <c r="AV227" s="11">
        <f>SUMIF($C$4:$AU$4,"Payment",C227:AU227)</f>
      </c>
      <c r="AW227" s="11">
        <f>SUMIF($C$4:$AU$4,"Interest",C227:AU227)</f>
      </c>
      <c r="AX227" s="11">
        <f>ROUND(SUMIF($C$4:$AU$4,"Balance",C227:AU227),2)</f>
      </c>
      <c r="AY227">
        <f>MIN(E226+D227,C$3)</f>
      </c>
      <c r="AZ227">
        <f>MIN(H226+G227,F$3)</f>
      </c>
      <c r="BA227">
        <f>MIN(K226+J227,I$3)</f>
      </c>
      <c r="BB227">
        <f>MIN(N226+M227,L$3)</f>
      </c>
      <c r="BC227">
        <f>MIN(Q226+P227,O$3)</f>
      </c>
      <c r="BD227">
        <f>MIN(T226+S227,R$3)</f>
      </c>
      <c r="BE227">
        <f>MIN(W226+V227,U$3)</f>
      </c>
      <c r="BF227">
        <f>MIN(Z226+Y227,X$3)</f>
      </c>
      <c r="BG227">
        <f>MIN(AC226+AB227,AA$3)</f>
      </c>
      <c r="BH227">
        <f>MIN(AF226+AE227,AD$3)</f>
      </c>
      <c r="BI227">
        <f>MIN(AI226+AH227,AG$3)</f>
      </c>
      <c r="BJ227">
        <f>MIN(AL226+AK227,AJ$3)</f>
      </c>
      <c r="BK227">
        <f>MIN(AO226+AN227,AM$3)</f>
      </c>
      <c r="BL227">
        <f>MIN(AR226+AQ227,AP$3)</f>
      </c>
      <c r="BM227">
        <f>MIN(AU226+AT227,AS$3)</f>
      </c>
      <c r="BN227">
        <f>E226+D227-AY227</f>
      </c>
      <c r="BO227">
        <f>BN227+H226+G227-AZ227</f>
      </c>
      <c r="BP227">
        <f>BO227+K226+J227-BA227</f>
      </c>
      <c r="BQ227">
        <f>BP227+N226+M227-BB227</f>
      </c>
      <c r="BR227">
        <f>BQ227+Q226+P227-BC227</f>
      </c>
      <c r="BS227">
        <f>BR227+T226+S227-BD227</f>
      </c>
      <c r="BT227">
        <f>BS227+W226+V227-BE227</f>
      </c>
      <c r="BU227">
        <f>BT227+Z226+Y227-BF227</f>
      </c>
      <c r="BV227">
        <f>BU227+AC226+AB227-BG227</f>
      </c>
      <c r="BW227">
        <f>BV227+AF226+AE227-BH227</f>
      </c>
      <c r="BX227">
        <f>BW227+AI226+AH227-BI227</f>
      </c>
      <c r="BY227">
        <f>BX227+AL226+AK227-BJ227</f>
      </c>
      <c r="BZ227">
        <f>BY227+AO226+AN227-BK227</f>
      </c>
      <c r="CA227">
        <f>BZ227+AR226+AQ227-BL227</f>
      </c>
      <c r="CB227">
        <f>CA227+AU226+AT227-BM227</f>
      </c>
      <c r="CC227">
        <f>MAX(0,Plan!$B$6-SUM(AY227:BM227))</f>
      </c>
    </row>
    <row r="228" spans="1:81" x14ac:dyDescent="0.25">
      <c r="A228">
        <v>223</v>
      </c>
      <c r="B228" s="22">
        <f>EDATE(Plan!$B$5,A228-1)</f>
      </c>
      <c r="C228" s="14">
        <f>ROUND(AY228+MIN(E227+D228-AY228,$CC228),2)</f>
      </c>
      <c r="D228" s="14">
        <f>ROUND(ROUND(E227*100,0)*ROUND(D$3*100000,0)/1200000,0)/100</f>
      </c>
      <c r="E228" s="14">
        <f>ROUND(E227+D228-C228,2)</f>
      </c>
      <c r="F228" s="14">
        <f>ROUND(AZ228+MIN(H227+G228-AZ228,MAX(0,$CC228-BN228)),2)</f>
      </c>
      <c r="G228" s="14">
        <f>ROUND(ROUND(H227*100,0)*ROUND(G$3*100000,0)/1200000,0)/100</f>
      </c>
      <c r="H228" s="14">
        <f>ROUND(H227+G228-F228,2)</f>
      </c>
      <c r="I228" s="14">
        <f>ROUND(BA228+MIN(K227+J228-BA228,MAX(0,$CC228-BO228)),2)</f>
      </c>
      <c r="J228" s="14">
        <f>ROUND(ROUND(K227*100,0)*ROUND(J$3*100000,0)/1200000,0)/100</f>
      </c>
      <c r="K228" s="14">
        <f>ROUND(K227+J228-I228,2)</f>
      </c>
      <c r="L228" s="14">
        <f>ROUND(BB228+MIN(N227+M228-BB228,MAX(0,$CC228-BP228)),2)</f>
      </c>
      <c r="M228" s="14">
        <f>ROUND(ROUND(N227*100,0)*ROUND(M$3*100000,0)/1200000,0)/100</f>
      </c>
      <c r="N228" s="14">
        <f>ROUND(N227+M228-L228,2)</f>
      </c>
      <c r="O228" s="14">
        <f>ROUND(BC228+MIN(Q227+P228-BC228,MAX(0,$CC228-BQ228)),2)</f>
      </c>
      <c r="P228" s="14">
        <f>ROUND(ROUND(Q227*100,0)*ROUND(P$3*100000,0)/1200000,0)/100</f>
      </c>
      <c r="Q228" s="14">
        <f>ROUND(Q227+P228-O228,2)</f>
      </c>
      <c r="R228" s="14">
        <f>ROUND(BD228+MIN(T227+S228-BD228,MAX(0,$CC228-BR228)),2)</f>
      </c>
      <c r="S228" s="14">
        <f>ROUND(ROUND(T227*100,0)*ROUND(S$3*100000,0)/1200000,0)/100</f>
      </c>
      <c r="T228" s="14">
        <f>ROUND(T227+S228-R228,2)</f>
      </c>
      <c r="U228" s="14">
        <f>ROUND(BE228+MIN(W227+V228-BE228,MAX(0,$CC228-BS228)),2)</f>
      </c>
      <c r="V228" s="14">
        <f>ROUND(ROUND(W227*100,0)*ROUND(V$3*100000,0)/1200000,0)/100</f>
      </c>
      <c r="W228" s="14">
        <f>ROUND(W227+V228-U228,2)</f>
      </c>
      <c r="X228" s="14">
        <f>ROUND(BF228+MIN(Z227+Y228-BF228,MAX(0,$CC228-BT228)),2)</f>
      </c>
      <c r="Y228" s="14">
        <f>ROUND(ROUND(Z227*100,0)*ROUND(Y$3*100000,0)/1200000,0)/100</f>
      </c>
      <c r="Z228" s="14">
        <f>ROUND(Z227+Y228-X228,2)</f>
      </c>
      <c r="AA228" s="14">
        <f>ROUND(BG228+MIN(AC227+AB228-BG228,MAX(0,$CC228-BU228)),2)</f>
      </c>
      <c r="AB228" s="14">
        <f>ROUND(ROUND(AC227*100,0)*ROUND(AB$3*100000,0)/1200000,0)/100</f>
      </c>
      <c r="AC228" s="14">
        <f>ROUND(AC227+AB228-AA228,2)</f>
      </c>
      <c r="AD228" s="14">
        <f>ROUND(BH228+MIN(AF227+AE228-BH228,MAX(0,$CC228-BV228)),2)</f>
      </c>
      <c r="AE228" s="14">
        <f>ROUND(ROUND(AF227*100,0)*ROUND(AE$3*100000,0)/1200000,0)/100</f>
      </c>
      <c r="AF228" s="14">
        <f>ROUND(AF227+AE228-AD228,2)</f>
      </c>
      <c r="AG228" s="14">
        <f>ROUND(BI228+MIN(AI227+AH228-BI228,MAX(0,$CC228-BW228)),2)</f>
      </c>
      <c r="AH228" s="14">
        <f>ROUND(ROUND(AI227*100,0)*ROUND(AH$3*100000,0)/1200000,0)/100</f>
      </c>
      <c r="AI228" s="14">
        <f>ROUND(AI227+AH228-AG228,2)</f>
      </c>
      <c r="AJ228" s="14">
        <f>ROUND(BJ228+MIN(AL227+AK228-BJ228,MAX(0,$CC228-BX228)),2)</f>
      </c>
      <c r="AK228" s="14">
        <f>ROUND(ROUND(AL227*100,0)*ROUND(AK$3*100000,0)/1200000,0)/100</f>
      </c>
      <c r="AL228" s="14">
        <f>ROUND(AL227+AK228-AJ228,2)</f>
      </c>
      <c r="AM228" s="14">
        <f>ROUND(BK228+MIN(AO227+AN228-BK228,MAX(0,$CC228-BY228)),2)</f>
      </c>
      <c r="AN228" s="14">
        <f>ROUND(ROUND(AO227*100,0)*ROUND(AN$3*100000,0)/1200000,0)/100</f>
      </c>
      <c r="AO228" s="14">
        <f>ROUND(AO227+AN228-AM228,2)</f>
      </c>
      <c r="AP228" s="14">
        <f>ROUND(BL228+MIN(AR227+AQ228-BL228,MAX(0,$CC228-BZ228)),2)</f>
      </c>
      <c r="AQ228" s="14">
        <f>ROUND(ROUND(AR227*100,0)*ROUND(AQ$3*100000,0)/1200000,0)/100</f>
      </c>
      <c r="AR228" s="14">
        <f>ROUND(AR227+AQ228-AP228,2)</f>
      </c>
      <c r="AS228" s="14">
        <f>ROUND(BM228+MIN(AU227+AT228-BM228,MAX(0,$CC228-CA228)),2)</f>
      </c>
      <c r="AT228" s="14">
        <f>ROUND(ROUND(AU227*100,0)*ROUND(AT$3*100000,0)/1200000,0)/100</f>
      </c>
      <c r="AU228" s="14">
        <f>ROUND(AU227+AT228-AS228,2)</f>
      </c>
      <c r="AV228" s="11">
        <f>SUMIF($C$4:$AU$4,"Payment",C228:AU228)</f>
      </c>
      <c r="AW228" s="11">
        <f>SUMIF($C$4:$AU$4,"Interest",C228:AU228)</f>
      </c>
      <c r="AX228" s="11">
        <f>ROUND(SUMIF($C$4:$AU$4,"Balance",C228:AU228),2)</f>
      </c>
      <c r="AY228">
        <f>MIN(E227+D228,C$3)</f>
      </c>
      <c r="AZ228">
        <f>MIN(H227+G228,F$3)</f>
      </c>
      <c r="BA228">
        <f>MIN(K227+J228,I$3)</f>
      </c>
      <c r="BB228">
        <f>MIN(N227+M228,L$3)</f>
      </c>
      <c r="BC228">
        <f>MIN(Q227+P228,O$3)</f>
      </c>
      <c r="BD228">
        <f>MIN(T227+S228,R$3)</f>
      </c>
      <c r="BE228">
        <f>MIN(W227+V228,U$3)</f>
      </c>
      <c r="BF228">
        <f>MIN(Z227+Y228,X$3)</f>
      </c>
      <c r="BG228">
        <f>MIN(AC227+AB228,AA$3)</f>
      </c>
      <c r="BH228">
        <f>MIN(AF227+AE228,AD$3)</f>
      </c>
      <c r="BI228">
        <f>MIN(AI227+AH228,AG$3)</f>
      </c>
      <c r="BJ228">
        <f>MIN(AL227+AK228,AJ$3)</f>
      </c>
      <c r="BK228">
        <f>MIN(AO227+AN228,AM$3)</f>
      </c>
      <c r="BL228">
        <f>MIN(AR227+AQ228,AP$3)</f>
      </c>
      <c r="BM228">
        <f>MIN(AU227+AT228,AS$3)</f>
      </c>
      <c r="BN228">
        <f>E227+D228-AY228</f>
      </c>
      <c r="BO228">
        <f>BN228+H227+G228-AZ228</f>
      </c>
      <c r="BP228">
        <f>BO228+K227+J228-BA228</f>
      </c>
      <c r="BQ228">
        <f>BP228+N227+M228-BB228</f>
      </c>
      <c r="BR228">
        <f>BQ228+Q227+P228-BC228</f>
      </c>
      <c r="BS228">
        <f>BR228+T227+S228-BD228</f>
      </c>
      <c r="BT228">
        <f>BS228+W227+V228-BE228</f>
      </c>
      <c r="BU228">
        <f>BT228+Z227+Y228-BF228</f>
      </c>
      <c r="BV228">
        <f>BU228+AC227+AB228-BG228</f>
      </c>
      <c r="BW228">
        <f>BV228+AF227+AE228-BH228</f>
      </c>
      <c r="BX228">
        <f>BW228+AI227+AH228-BI228</f>
      </c>
      <c r="BY228">
        <f>BX228+AL227+AK228-BJ228</f>
      </c>
      <c r="BZ228">
        <f>BY228+AO227+AN228-BK228</f>
      </c>
      <c r="CA228">
        <f>BZ228+AR227+AQ228-BL228</f>
      </c>
      <c r="CB228">
        <f>CA228+AU227+AT228-BM228</f>
      </c>
      <c r="CC228">
        <f>MAX(0,Plan!$B$6-SUM(AY228:BM228))</f>
      </c>
    </row>
    <row r="229" spans="1:81" x14ac:dyDescent="0.25">
      <c r="A229">
        <v>224</v>
      </c>
      <c r="B229" s="22">
        <f>EDATE(Plan!$B$5,A229-1)</f>
      </c>
      <c r="C229" s="14">
        <f>ROUND(AY229+MIN(E228+D229-AY229,$CC229),2)</f>
      </c>
      <c r="D229" s="14">
        <f>ROUND(ROUND(E228*100,0)*ROUND(D$3*100000,0)/1200000,0)/100</f>
      </c>
      <c r="E229" s="14">
        <f>ROUND(E228+D229-C229,2)</f>
      </c>
      <c r="F229" s="14">
        <f>ROUND(AZ229+MIN(H228+G229-AZ229,MAX(0,$CC229-BN229)),2)</f>
      </c>
      <c r="G229" s="14">
        <f>ROUND(ROUND(H228*100,0)*ROUND(G$3*100000,0)/1200000,0)/100</f>
      </c>
      <c r="H229" s="14">
        <f>ROUND(H228+G229-F229,2)</f>
      </c>
      <c r="I229" s="14">
        <f>ROUND(BA229+MIN(K228+J229-BA229,MAX(0,$CC229-BO229)),2)</f>
      </c>
      <c r="J229" s="14">
        <f>ROUND(ROUND(K228*100,0)*ROUND(J$3*100000,0)/1200000,0)/100</f>
      </c>
      <c r="K229" s="14">
        <f>ROUND(K228+J229-I229,2)</f>
      </c>
      <c r="L229" s="14">
        <f>ROUND(BB229+MIN(N228+M229-BB229,MAX(0,$CC229-BP229)),2)</f>
      </c>
      <c r="M229" s="14">
        <f>ROUND(ROUND(N228*100,0)*ROUND(M$3*100000,0)/1200000,0)/100</f>
      </c>
      <c r="N229" s="14">
        <f>ROUND(N228+M229-L229,2)</f>
      </c>
      <c r="O229" s="14">
        <f>ROUND(BC229+MIN(Q228+P229-BC229,MAX(0,$CC229-BQ229)),2)</f>
      </c>
      <c r="P229" s="14">
        <f>ROUND(ROUND(Q228*100,0)*ROUND(P$3*100000,0)/1200000,0)/100</f>
      </c>
      <c r="Q229" s="14">
        <f>ROUND(Q228+P229-O229,2)</f>
      </c>
      <c r="R229" s="14">
        <f>ROUND(BD229+MIN(T228+S229-BD229,MAX(0,$CC229-BR229)),2)</f>
      </c>
      <c r="S229" s="14">
        <f>ROUND(ROUND(T228*100,0)*ROUND(S$3*100000,0)/1200000,0)/100</f>
      </c>
      <c r="T229" s="14">
        <f>ROUND(T228+S229-R229,2)</f>
      </c>
      <c r="U229" s="14">
        <f>ROUND(BE229+MIN(W228+V229-BE229,MAX(0,$CC229-BS229)),2)</f>
      </c>
      <c r="V229" s="14">
        <f>ROUND(ROUND(W228*100,0)*ROUND(V$3*100000,0)/1200000,0)/100</f>
      </c>
      <c r="W229" s="14">
        <f>ROUND(W228+V229-U229,2)</f>
      </c>
      <c r="X229" s="14">
        <f>ROUND(BF229+MIN(Z228+Y229-BF229,MAX(0,$CC229-BT229)),2)</f>
      </c>
      <c r="Y229" s="14">
        <f>ROUND(ROUND(Z228*100,0)*ROUND(Y$3*100000,0)/1200000,0)/100</f>
      </c>
      <c r="Z229" s="14">
        <f>ROUND(Z228+Y229-X229,2)</f>
      </c>
      <c r="AA229" s="14">
        <f>ROUND(BG229+MIN(AC228+AB229-BG229,MAX(0,$CC229-BU229)),2)</f>
      </c>
      <c r="AB229" s="14">
        <f>ROUND(ROUND(AC228*100,0)*ROUND(AB$3*100000,0)/1200000,0)/100</f>
      </c>
      <c r="AC229" s="14">
        <f>ROUND(AC228+AB229-AA229,2)</f>
      </c>
      <c r="AD229" s="14">
        <f>ROUND(BH229+MIN(AF228+AE229-BH229,MAX(0,$CC229-BV229)),2)</f>
      </c>
      <c r="AE229" s="14">
        <f>ROUND(ROUND(AF228*100,0)*ROUND(AE$3*100000,0)/1200000,0)/100</f>
      </c>
      <c r="AF229" s="14">
        <f>ROUND(AF228+AE229-AD229,2)</f>
      </c>
      <c r="AG229" s="14">
        <f>ROUND(BI229+MIN(AI228+AH229-BI229,MAX(0,$CC229-BW229)),2)</f>
      </c>
      <c r="AH229" s="14">
        <f>ROUND(ROUND(AI228*100,0)*ROUND(AH$3*100000,0)/1200000,0)/100</f>
      </c>
      <c r="AI229" s="14">
        <f>ROUND(AI228+AH229-AG229,2)</f>
      </c>
      <c r="AJ229" s="14">
        <f>ROUND(BJ229+MIN(AL228+AK229-BJ229,MAX(0,$CC229-BX229)),2)</f>
      </c>
      <c r="AK229" s="14">
        <f>ROUND(ROUND(AL228*100,0)*ROUND(AK$3*100000,0)/1200000,0)/100</f>
      </c>
      <c r="AL229" s="14">
        <f>ROUND(AL228+AK229-AJ229,2)</f>
      </c>
      <c r="AM229" s="14">
        <f>ROUND(BK229+MIN(AO228+AN229-BK229,MAX(0,$CC229-BY229)),2)</f>
      </c>
      <c r="AN229" s="14">
        <f>ROUND(ROUND(AO228*100,0)*ROUND(AN$3*100000,0)/1200000,0)/100</f>
      </c>
      <c r="AO229" s="14">
        <f>ROUND(AO228+AN229-AM229,2)</f>
      </c>
      <c r="AP229" s="14">
        <f>ROUND(BL229+MIN(AR228+AQ229-BL229,MAX(0,$CC229-BZ229)),2)</f>
      </c>
      <c r="AQ229" s="14">
        <f>ROUND(ROUND(AR228*100,0)*ROUND(AQ$3*100000,0)/1200000,0)/100</f>
      </c>
      <c r="AR229" s="14">
        <f>ROUND(AR228+AQ229-AP229,2)</f>
      </c>
      <c r="AS229" s="14">
        <f>ROUND(BM229+MIN(AU228+AT229-BM229,MAX(0,$CC229-CA229)),2)</f>
      </c>
      <c r="AT229" s="14">
        <f>ROUND(ROUND(AU228*100,0)*ROUND(AT$3*100000,0)/1200000,0)/100</f>
      </c>
      <c r="AU229" s="14">
        <f>ROUND(AU228+AT229-AS229,2)</f>
      </c>
      <c r="AV229" s="11">
        <f>SUMIF($C$4:$AU$4,"Payment",C229:AU229)</f>
      </c>
      <c r="AW229" s="11">
        <f>SUMIF($C$4:$AU$4,"Interest",C229:AU229)</f>
      </c>
      <c r="AX229" s="11">
        <f>ROUND(SUMIF($C$4:$AU$4,"Balance",C229:AU229),2)</f>
      </c>
      <c r="AY229">
        <f>MIN(E228+D229,C$3)</f>
      </c>
      <c r="AZ229">
        <f>MIN(H228+G229,F$3)</f>
      </c>
      <c r="BA229">
        <f>MIN(K228+J229,I$3)</f>
      </c>
      <c r="BB229">
        <f>MIN(N228+M229,L$3)</f>
      </c>
      <c r="BC229">
        <f>MIN(Q228+P229,O$3)</f>
      </c>
      <c r="BD229">
        <f>MIN(T228+S229,R$3)</f>
      </c>
      <c r="BE229">
        <f>MIN(W228+V229,U$3)</f>
      </c>
      <c r="BF229">
        <f>MIN(Z228+Y229,X$3)</f>
      </c>
      <c r="BG229">
        <f>MIN(AC228+AB229,AA$3)</f>
      </c>
      <c r="BH229">
        <f>MIN(AF228+AE229,AD$3)</f>
      </c>
      <c r="BI229">
        <f>MIN(AI228+AH229,AG$3)</f>
      </c>
      <c r="BJ229">
        <f>MIN(AL228+AK229,AJ$3)</f>
      </c>
      <c r="BK229">
        <f>MIN(AO228+AN229,AM$3)</f>
      </c>
      <c r="BL229">
        <f>MIN(AR228+AQ229,AP$3)</f>
      </c>
      <c r="BM229">
        <f>MIN(AU228+AT229,AS$3)</f>
      </c>
      <c r="BN229">
        <f>E228+D229-AY229</f>
      </c>
      <c r="BO229">
        <f>BN229+H228+G229-AZ229</f>
      </c>
      <c r="BP229">
        <f>BO229+K228+J229-BA229</f>
      </c>
      <c r="BQ229">
        <f>BP229+N228+M229-BB229</f>
      </c>
      <c r="BR229">
        <f>BQ229+Q228+P229-BC229</f>
      </c>
      <c r="BS229">
        <f>BR229+T228+S229-BD229</f>
      </c>
      <c r="BT229">
        <f>BS229+W228+V229-BE229</f>
      </c>
      <c r="BU229">
        <f>BT229+Z228+Y229-BF229</f>
      </c>
      <c r="BV229">
        <f>BU229+AC228+AB229-BG229</f>
      </c>
      <c r="BW229">
        <f>BV229+AF228+AE229-BH229</f>
      </c>
      <c r="BX229">
        <f>BW229+AI228+AH229-BI229</f>
      </c>
      <c r="BY229">
        <f>BX229+AL228+AK229-BJ229</f>
      </c>
      <c r="BZ229">
        <f>BY229+AO228+AN229-BK229</f>
      </c>
      <c r="CA229">
        <f>BZ229+AR228+AQ229-BL229</f>
      </c>
      <c r="CB229">
        <f>CA229+AU228+AT229-BM229</f>
      </c>
      <c r="CC229">
        <f>MAX(0,Plan!$B$6-SUM(AY229:BM229))</f>
      </c>
    </row>
    <row r="230" spans="1:81" x14ac:dyDescent="0.25">
      <c r="A230">
        <v>225</v>
      </c>
      <c r="B230" s="22">
        <f>EDATE(Plan!$B$5,A230-1)</f>
      </c>
      <c r="C230" s="14">
        <f>ROUND(AY230+MIN(E229+D230-AY230,$CC230),2)</f>
      </c>
      <c r="D230" s="14">
        <f>ROUND(ROUND(E229*100,0)*ROUND(D$3*100000,0)/1200000,0)/100</f>
      </c>
      <c r="E230" s="14">
        <f>ROUND(E229+D230-C230,2)</f>
      </c>
      <c r="F230" s="14">
        <f>ROUND(AZ230+MIN(H229+G230-AZ230,MAX(0,$CC230-BN230)),2)</f>
      </c>
      <c r="G230" s="14">
        <f>ROUND(ROUND(H229*100,0)*ROUND(G$3*100000,0)/1200000,0)/100</f>
      </c>
      <c r="H230" s="14">
        <f>ROUND(H229+G230-F230,2)</f>
      </c>
      <c r="I230" s="14">
        <f>ROUND(BA230+MIN(K229+J230-BA230,MAX(0,$CC230-BO230)),2)</f>
      </c>
      <c r="J230" s="14">
        <f>ROUND(ROUND(K229*100,0)*ROUND(J$3*100000,0)/1200000,0)/100</f>
      </c>
      <c r="K230" s="14">
        <f>ROUND(K229+J230-I230,2)</f>
      </c>
      <c r="L230" s="14">
        <f>ROUND(BB230+MIN(N229+M230-BB230,MAX(0,$CC230-BP230)),2)</f>
      </c>
      <c r="M230" s="14">
        <f>ROUND(ROUND(N229*100,0)*ROUND(M$3*100000,0)/1200000,0)/100</f>
      </c>
      <c r="N230" s="14">
        <f>ROUND(N229+M230-L230,2)</f>
      </c>
      <c r="O230" s="14">
        <f>ROUND(BC230+MIN(Q229+P230-BC230,MAX(0,$CC230-BQ230)),2)</f>
      </c>
      <c r="P230" s="14">
        <f>ROUND(ROUND(Q229*100,0)*ROUND(P$3*100000,0)/1200000,0)/100</f>
      </c>
      <c r="Q230" s="14">
        <f>ROUND(Q229+P230-O230,2)</f>
      </c>
      <c r="R230" s="14">
        <f>ROUND(BD230+MIN(T229+S230-BD230,MAX(0,$CC230-BR230)),2)</f>
      </c>
      <c r="S230" s="14">
        <f>ROUND(ROUND(T229*100,0)*ROUND(S$3*100000,0)/1200000,0)/100</f>
      </c>
      <c r="T230" s="14">
        <f>ROUND(T229+S230-R230,2)</f>
      </c>
      <c r="U230" s="14">
        <f>ROUND(BE230+MIN(W229+V230-BE230,MAX(0,$CC230-BS230)),2)</f>
      </c>
      <c r="V230" s="14">
        <f>ROUND(ROUND(W229*100,0)*ROUND(V$3*100000,0)/1200000,0)/100</f>
      </c>
      <c r="W230" s="14">
        <f>ROUND(W229+V230-U230,2)</f>
      </c>
      <c r="X230" s="14">
        <f>ROUND(BF230+MIN(Z229+Y230-BF230,MAX(0,$CC230-BT230)),2)</f>
      </c>
      <c r="Y230" s="14">
        <f>ROUND(ROUND(Z229*100,0)*ROUND(Y$3*100000,0)/1200000,0)/100</f>
      </c>
      <c r="Z230" s="14">
        <f>ROUND(Z229+Y230-X230,2)</f>
      </c>
      <c r="AA230" s="14">
        <f>ROUND(BG230+MIN(AC229+AB230-BG230,MAX(0,$CC230-BU230)),2)</f>
      </c>
      <c r="AB230" s="14">
        <f>ROUND(ROUND(AC229*100,0)*ROUND(AB$3*100000,0)/1200000,0)/100</f>
      </c>
      <c r="AC230" s="14">
        <f>ROUND(AC229+AB230-AA230,2)</f>
      </c>
      <c r="AD230" s="14">
        <f>ROUND(BH230+MIN(AF229+AE230-BH230,MAX(0,$CC230-BV230)),2)</f>
      </c>
      <c r="AE230" s="14">
        <f>ROUND(ROUND(AF229*100,0)*ROUND(AE$3*100000,0)/1200000,0)/100</f>
      </c>
      <c r="AF230" s="14">
        <f>ROUND(AF229+AE230-AD230,2)</f>
      </c>
      <c r="AG230" s="14">
        <f>ROUND(BI230+MIN(AI229+AH230-BI230,MAX(0,$CC230-BW230)),2)</f>
      </c>
      <c r="AH230" s="14">
        <f>ROUND(ROUND(AI229*100,0)*ROUND(AH$3*100000,0)/1200000,0)/100</f>
      </c>
      <c r="AI230" s="14">
        <f>ROUND(AI229+AH230-AG230,2)</f>
      </c>
      <c r="AJ230" s="14">
        <f>ROUND(BJ230+MIN(AL229+AK230-BJ230,MAX(0,$CC230-BX230)),2)</f>
      </c>
      <c r="AK230" s="14">
        <f>ROUND(ROUND(AL229*100,0)*ROUND(AK$3*100000,0)/1200000,0)/100</f>
      </c>
      <c r="AL230" s="14">
        <f>ROUND(AL229+AK230-AJ230,2)</f>
      </c>
      <c r="AM230" s="14">
        <f>ROUND(BK230+MIN(AO229+AN230-BK230,MAX(0,$CC230-BY230)),2)</f>
      </c>
      <c r="AN230" s="14">
        <f>ROUND(ROUND(AO229*100,0)*ROUND(AN$3*100000,0)/1200000,0)/100</f>
      </c>
      <c r="AO230" s="14">
        <f>ROUND(AO229+AN230-AM230,2)</f>
      </c>
      <c r="AP230" s="14">
        <f>ROUND(BL230+MIN(AR229+AQ230-BL230,MAX(0,$CC230-BZ230)),2)</f>
      </c>
      <c r="AQ230" s="14">
        <f>ROUND(ROUND(AR229*100,0)*ROUND(AQ$3*100000,0)/1200000,0)/100</f>
      </c>
      <c r="AR230" s="14">
        <f>ROUND(AR229+AQ230-AP230,2)</f>
      </c>
      <c r="AS230" s="14">
        <f>ROUND(BM230+MIN(AU229+AT230-BM230,MAX(0,$CC230-CA230)),2)</f>
      </c>
      <c r="AT230" s="14">
        <f>ROUND(ROUND(AU229*100,0)*ROUND(AT$3*100000,0)/1200000,0)/100</f>
      </c>
      <c r="AU230" s="14">
        <f>ROUND(AU229+AT230-AS230,2)</f>
      </c>
      <c r="AV230" s="11">
        <f>SUMIF($C$4:$AU$4,"Payment",C230:AU230)</f>
      </c>
      <c r="AW230" s="11">
        <f>SUMIF($C$4:$AU$4,"Interest",C230:AU230)</f>
      </c>
      <c r="AX230" s="11">
        <f>ROUND(SUMIF($C$4:$AU$4,"Balance",C230:AU230),2)</f>
      </c>
      <c r="AY230">
        <f>MIN(E229+D230,C$3)</f>
      </c>
      <c r="AZ230">
        <f>MIN(H229+G230,F$3)</f>
      </c>
      <c r="BA230">
        <f>MIN(K229+J230,I$3)</f>
      </c>
      <c r="BB230">
        <f>MIN(N229+M230,L$3)</f>
      </c>
      <c r="BC230">
        <f>MIN(Q229+P230,O$3)</f>
      </c>
      <c r="BD230">
        <f>MIN(T229+S230,R$3)</f>
      </c>
      <c r="BE230">
        <f>MIN(W229+V230,U$3)</f>
      </c>
      <c r="BF230">
        <f>MIN(Z229+Y230,X$3)</f>
      </c>
      <c r="BG230">
        <f>MIN(AC229+AB230,AA$3)</f>
      </c>
      <c r="BH230">
        <f>MIN(AF229+AE230,AD$3)</f>
      </c>
      <c r="BI230">
        <f>MIN(AI229+AH230,AG$3)</f>
      </c>
      <c r="BJ230">
        <f>MIN(AL229+AK230,AJ$3)</f>
      </c>
      <c r="BK230">
        <f>MIN(AO229+AN230,AM$3)</f>
      </c>
      <c r="BL230">
        <f>MIN(AR229+AQ230,AP$3)</f>
      </c>
      <c r="BM230">
        <f>MIN(AU229+AT230,AS$3)</f>
      </c>
      <c r="BN230">
        <f>E229+D230-AY230</f>
      </c>
      <c r="BO230">
        <f>BN230+H229+G230-AZ230</f>
      </c>
      <c r="BP230">
        <f>BO230+K229+J230-BA230</f>
      </c>
      <c r="BQ230">
        <f>BP230+N229+M230-BB230</f>
      </c>
      <c r="BR230">
        <f>BQ230+Q229+P230-BC230</f>
      </c>
      <c r="BS230">
        <f>BR230+T229+S230-BD230</f>
      </c>
      <c r="BT230">
        <f>BS230+W229+V230-BE230</f>
      </c>
      <c r="BU230">
        <f>BT230+Z229+Y230-BF230</f>
      </c>
      <c r="BV230">
        <f>BU230+AC229+AB230-BG230</f>
      </c>
      <c r="BW230">
        <f>BV230+AF229+AE230-BH230</f>
      </c>
      <c r="BX230">
        <f>BW230+AI229+AH230-BI230</f>
      </c>
      <c r="BY230">
        <f>BX230+AL229+AK230-BJ230</f>
      </c>
      <c r="BZ230">
        <f>BY230+AO229+AN230-BK230</f>
      </c>
      <c r="CA230">
        <f>BZ230+AR229+AQ230-BL230</f>
      </c>
      <c r="CB230">
        <f>CA230+AU229+AT230-BM230</f>
      </c>
      <c r="CC230">
        <f>MAX(0,Plan!$B$6-SUM(AY230:BM230))</f>
      </c>
    </row>
    <row r="231" spans="1:81" x14ac:dyDescent="0.25">
      <c r="A231">
        <v>226</v>
      </c>
      <c r="B231" s="22">
        <f>EDATE(Plan!$B$5,A231-1)</f>
      </c>
      <c r="C231" s="14">
        <f>ROUND(AY231+MIN(E230+D231-AY231,$CC231),2)</f>
      </c>
      <c r="D231" s="14">
        <f>ROUND(ROUND(E230*100,0)*ROUND(D$3*100000,0)/1200000,0)/100</f>
      </c>
      <c r="E231" s="14">
        <f>ROUND(E230+D231-C231,2)</f>
      </c>
      <c r="F231" s="14">
        <f>ROUND(AZ231+MIN(H230+G231-AZ231,MAX(0,$CC231-BN231)),2)</f>
      </c>
      <c r="G231" s="14">
        <f>ROUND(ROUND(H230*100,0)*ROUND(G$3*100000,0)/1200000,0)/100</f>
      </c>
      <c r="H231" s="14">
        <f>ROUND(H230+G231-F231,2)</f>
      </c>
      <c r="I231" s="14">
        <f>ROUND(BA231+MIN(K230+J231-BA231,MAX(0,$CC231-BO231)),2)</f>
      </c>
      <c r="J231" s="14">
        <f>ROUND(ROUND(K230*100,0)*ROUND(J$3*100000,0)/1200000,0)/100</f>
      </c>
      <c r="K231" s="14">
        <f>ROUND(K230+J231-I231,2)</f>
      </c>
      <c r="L231" s="14">
        <f>ROUND(BB231+MIN(N230+M231-BB231,MAX(0,$CC231-BP231)),2)</f>
      </c>
      <c r="M231" s="14">
        <f>ROUND(ROUND(N230*100,0)*ROUND(M$3*100000,0)/1200000,0)/100</f>
      </c>
      <c r="N231" s="14">
        <f>ROUND(N230+M231-L231,2)</f>
      </c>
      <c r="O231" s="14">
        <f>ROUND(BC231+MIN(Q230+P231-BC231,MAX(0,$CC231-BQ231)),2)</f>
      </c>
      <c r="P231" s="14">
        <f>ROUND(ROUND(Q230*100,0)*ROUND(P$3*100000,0)/1200000,0)/100</f>
      </c>
      <c r="Q231" s="14">
        <f>ROUND(Q230+P231-O231,2)</f>
      </c>
      <c r="R231" s="14">
        <f>ROUND(BD231+MIN(T230+S231-BD231,MAX(0,$CC231-BR231)),2)</f>
      </c>
      <c r="S231" s="14">
        <f>ROUND(ROUND(T230*100,0)*ROUND(S$3*100000,0)/1200000,0)/100</f>
      </c>
      <c r="T231" s="14">
        <f>ROUND(T230+S231-R231,2)</f>
      </c>
      <c r="U231" s="14">
        <f>ROUND(BE231+MIN(W230+V231-BE231,MAX(0,$CC231-BS231)),2)</f>
      </c>
      <c r="V231" s="14">
        <f>ROUND(ROUND(W230*100,0)*ROUND(V$3*100000,0)/1200000,0)/100</f>
      </c>
      <c r="W231" s="14">
        <f>ROUND(W230+V231-U231,2)</f>
      </c>
      <c r="X231" s="14">
        <f>ROUND(BF231+MIN(Z230+Y231-BF231,MAX(0,$CC231-BT231)),2)</f>
      </c>
      <c r="Y231" s="14">
        <f>ROUND(ROUND(Z230*100,0)*ROUND(Y$3*100000,0)/1200000,0)/100</f>
      </c>
      <c r="Z231" s="14">
        <f>ROUND(Z230+Y231-X231,2)</f>
      </c>
      <c r="AA231" s="14">
        <f>ROUND(BG231+MIN(AC230+AB231-BG231,MAX(0,$CC231-BU231)),2)</f>
      </c>
      <c r="AB231" s="14">
        <f>ROUND(ROUND(AC230*100,0)*ROUND(AB$3*100000,0)/1200000,0)/100</f>
      </c>
      <c r="AC231" s="14">
        <f>ROUND(AC230+AB231-AA231,2)</f>
      </c>
      <c r="AD231" s="14">
        <f>ROUND(BH231+MIN(AF230+AE231-BH231,MAX(0,$CC231-BV231)),2)</f>
      </c>
      <c r="AE231" s="14">
        <f>ROUND(ROUND(AF230*100,0)*ROUND(AE$3*100000,0)/1200000,0)/100</f>
      </c>
      <c r="AF231" s="14">
        <f>ROUND(AF230+AE231-AD231,2)</f>
      </c>
      <c r="AG231" s="14">
        <f>ROUND(BI231+MIN(AI230+AH231-BI231,MAX(0,$CC231-BW231)),2)</f>
      </c>
      <c r="AH231" s="14">
        <f>ROUND(ROUND(AI230*100,0)*ROUND(AH$3*100000,0)/1200000,0)/100</f>
      </c>
      <c r="AI231" s="14">
        <f>ROUND(AI230+AH231-AG231,2)</f>
      </c>
      <c r="AJ231" s="14">
        <f>ROUND(BJ231+MIN(AL230+AK231-BJ231,MAX(0,$CC231-BX231)),2)</f>
      </c>
      <c r="AK231" s="14">
        <f>ROUND(ROUND(AL230*100,0)*ROUND(AK$3*100000,0)/1200000,0)/100</f>
      </c>
      <c r="AL231" s="14">
        <f>ROUND(AL230+AK231-AJ231,2)</f>
      </c>
      <c r="AM231" s="14">
        <f>ROUND(BK231+MIN(AO230+AN231-BK231,MAX(0,$CC231-BY231)),2)</f>
      </c>
      <c r="AN231" s="14">
        <f>ROUND(ROUND(AO230*100,0)*ROUND(AN$3*100000,0)/1200000,0)/100</f>
      </c>
      <c r="AO231" s="14">
        <f>ROUND(AO230+AN231-AM231,2)</f>
      </c>
      <c r="AP231" s="14">
        <f>ROUND(BL231+MIN(AR230+AQ231-BL231,MAX(0,$CC231-BZ231)),2)</f>
      </c>
      <c r="AQ231" s="14">
        <f>ROUND(ROUND(AR230*100,0)*ROUND(AQ$3*100000,0)/1200000,0)/100</f>
      </c>
      <c r="AR231" s="14">
        <f>ROUND(AR230+AQ231-AP231,2)</f>
      </c>
      <c r="AS231" s="14">
        <f>ROUND(BM231+MIN(AU230+AT231-BM231,MAX(0,$CC231-CA231)),2)</f>
      </c>
      <c r="AT231" s="14">
        <f>ROUND(ROUND(AU230*100,0)*ROUND(AT$3*100000,0)/1200000,0)/100</f>
      </c>
      <c r="AU231" s="14">
        <f>ROUND(AU230+AT231-AS231,2)</f>
      </c>
      <c r="AV231" s="11">
        <f>SUMIF($C$4:$AU$4,"Payment",C231:AU231)</f>
      </c>
      <c r="AW231" s="11">
        <f>SUMIF($C$4:$AU$4,"Interest",C231:AU231)</f>
      </c>
      <c r="AX231" s="11">
        <f>ROUND(SUMIF($C$4:$AU$4,"Balance",C231:AU231),2)</f>
      </c>
      <c r="AY231">
        <f>MIN(E230+D231,C$3)</f>
      </c>
      <c r="AZ231">
        <f>MIN(H230+G231,F$3)</f>
      </c>
      <c r="BA231">
        <f>MIN(K230+J231,I$3)</f>
      </c>
      <c r="BB231">
        <f>MIN(N230+M231,L$3)</f>
      </c>
      <c r="BC231">
        <f>MIN(Q230+P231,O$3)</f>
      </c>
      <c r="BD231">
        <f>MIN(T230+S231,R$3)</f>
      </c>
      <c r="BE231">
        <f>MIN(W230+V231,U$3)</f>
      </c>
      <c r="BF231">
        <f>MIN(Z230+Y231,X$3)</f>
      </c>
      <c r="BG231">
        <f>MIN(AC230+AB231,AA$3)</f>
      </c>
      <c r="BH231">
        <f>MIN(AF230+AE231,AD$3)</f>
      </c>
      <c r="BI231">
        <f>MIN(AI230+AH231,AG$3)</f>
      </c>
      <c r="BJ231">
        <f>MIN(AL230+AK231,AJ$3)</f>
      </c>
      <c r="BK231">
        <f>MIN(AO230+AN231,AM$3)</f>
      </c>
      <c r="BL231">
        <f>MIN(AR230+AQ231,AP$3)</f>
      </c>
      <c r="BM231">
        <f>MIN(AU230+AT231,AS$3)</f>
      </c>
      <c r="BN231">
        <f>E230+D231-AY231</f>
      </c>
      <c r="BO231">
        <f>BN231+H230+G231-AZ231</f>
      </c>
      <c r="BP231">
        <f>BO231+K230+J231-BA231</f>
      </c>
      <c r="BQ231">
        <f>BP231+N230+M231-BB231</f>
      </c>
      <c r="BR231">
        <f>BQ231+Q230+P231-BC231</f>
      </c>
      <c r="BS231">
        <f>BR231+T230+S231-BD231</f>
      </c>
      <c r="BT231">
        <f>BS231+W230+V231-BE231</f>
      </c>
      <c r="BU231">
        <f>BT231+Z230+Y231-BF231</f>
      </c>
      <c r="BV231">
        <f>BU231+AC230+AB231-BG231</f>
      </c>
      <c r="BW231">
        <f>BV231+AF230+AE231-BH231</f>
      </c>
      <c r="BX231">
        <f>BW231+AI230+AH231-BI231</f>
      </c>
      <c r="BY231">
        <f>BX231+AL230+AK231-BJ231</f>
      </c>
      <c r="BZ231">
        <f>BY231+AO230+AN231-BK231</f>
      </c>
      <c r="CA231">
        <f>BZ231+AR230+AQ231-BL231</f>
      </c>
      <c r="CB231">
        <f>CA231+AU230+AT231-BM231</f>
      </c>
      <c r="CC231">
        <f>MAX(0,Plan!$B$6-SUM(AY231:BM231))</f>
      </c>
    </row>
    <row r="232" spans="1:81" x14ac:dyDescent="0.25">
      <c r="A232">
        <v>227</v>
      </c>
      <c r="B232" s="22">
        <f>EDATE(Plan!$B$5,A232-1)</f>
      </c>
      <c r="C232" s="14">
        <f>ROUND(AY232+MIN(E231+D232-AY232,$CC232),2)</f>
      </c>
      <c r="D232" s="14">
        <f>ROUND(ROUND(E231*100,0)*ROUND(D$3*100000,0)/1200000,0)/100</f>
      </c>
      <c r="E232" s="14">
        <f>ROUND(E231+D232-C232,2)</f>
      </c>
      <c r="F232" s="14">
        <f>ROUND(AZ232+MIN(H231+G232-AZ232,MAX(0,$CC232-BN232)),2)</f>
      </c>
      <c r="G232" s="14">
        <f>ROUND(ROUND(H231*100,0)*ROUND(G$3*100000,0)/1200000,0)/100</f>
      </c>
      <c r="H232" s="14">
        <f>ROUND(H231+G232-F232,2)</f>
      </c>
      <c r="I232" s="14">
        <f>ROUND(BA232+MIN(K231+J232-BA232,MAX(0,$CC232-BO232)),2)</f>
      </c>
      <c r="J232" s="14">
        <f>ROUND(ROUND(K231*100,0)*ROUND(J$3*100000,0)/1200000,0)/100</f>
      </c>
      <c r="K232" s="14">
        <f>ROUND(K231+J232-I232,2)</f>
      </c>
      <c r="L232" s="14">
        <f>ROUND(BB232+MIN(N231+M232-BB232,MAX(0,$CC232-BP232)),2)</f>
      </c>
      <c r="M232" s="14">
        <f>ROUND(ROUND(N231*100,0)*ROUND(M$3*100000,0)/1200000,0)/100</f>
      </c>
      <c r="N232" s="14">
        <f>ROUND(N231+M232-L232,2)</f>
      </c>
      <c r="O232" s="14">
        <f>ROUND(BC232+MIN(Q231+P232-BC232,MAX(0,$CC232-BQ232)),2)</f>
      </c>
      <c r="P232" s="14">
        <f>ROUND(ROUND(Q231*100,0)*ROUND(P$3*100000,0)/1200000,0)/100</f>
      </c>
      <c r="Q232" s="14">
        <f>ROUND(Q231+P232-O232,2)</f>
      </c>
      <c r="R232" s="14">
        <f>ROUND(BD232+MIN(T231+S232-BD232,MAX(0,$CC232-BR232)),2)</f>
      </c>
      <c r="S232" s="14">
        <f>ROUND(ROUND(T231*100,0)*ROUND(S$3*100000,0)/1200000,0)/100</f>
      </c>
      <c r="T232" s="14">
        <f>ROUND(T231+S232-R232,2)</f>
      </c>
      <c r="U232" s="14">
        <f>ROUND(BE232+MIN(W231+V232-BE232,MAX(0,$CC232-BS232)),2)</f>
      </c>
      <c r="V232" s="14">
        <f>ROUND(ROUND(W231*100,0)*ROUND(V$3*100000,0)/1200000,0)/100</f>
      </c>
      <c r="W232" s="14">
        <f>ROUND(W231+V232-U232,2)</f>
      </c>
      <c r="X232" s="14">
        <f>ROUND(BF232+MIN(Z231+Y232-BF232,MAX(0,$CC232-BT232)),2)</f>
      </c>
      <c r="Y232" s="14">
        <f>ROUND(ROUND(Z231*100,0)*ROUND(Y$3*100000,0)/1200000,0)/100</f>
      </c>
      <c r="Z232" s="14">
        <f>ROUND(Z231+Y232-X232,2)</f>
      </c>
      <c r="AA232" s="14">
        <f>ROUND(BG232+MIN(AC231+AB232-BG232,MAX(0,$CC232-BU232)),2)</f>
      </c>
      <c r="AB232" s="14">
        <f>ROUND(ROUND(AC231*100,0)*ROUND(AB$3*100000,0)/1200000,0)/100</f>
      </c>
      <c r="AC232" s="14">
        <f>ROUND(AC231+AB232-AA232,2)</f>
      </c>
      <c r="AD232" s="14">
        <f>ROUND(BH232+MIN(AF231+AE232-BH232,MAX(0,$CC232-BV232)),2)</f>
      </c>
      <c r="AE232" s="14">
        <f>ROUND(ROUND(AF231*100,0)*ROUND(AE$3*100000,0)/1200000,0)/100</f>
      </c>
      <c r="AF232" s="14">
        <f>ROUND(AF231+AE232-AD232,2)</f>
      </c>
      <c r="AG232" s="14">
        <f>ROUND(BI232+MIN(AI231+AH232-BI232,MAX(0,$CC232-BW232)),2)</f>
      </c>
      <c r="AH232" s="14">
        <f>ROUND(ROUND(AI231*100,0)*ROUND(AH$3*100000,0)/1200000,0)/100</f>
      </c>
      <c r="AI232" s="14">
        <f>ROUND(AI231+AH232-AG232,2)</f>
      </c>
      <c r="AJ232" s="14">
        <f>ROUND(BJ232+MIN(AL231+AK232-BJ232,MAX(0,$CC232-BX232)),2)</f>
      </c>
      <c r="AK232" s="14">
        <f>ROUND(ROUND(AL231*100,0)*ROUND(AK$3*100000,0)/1200000,0)/100</f>
      </c>
      <c r="AL232" s="14">
        <f>ROUND(AL231+AK232-AJ232,2)</f>
      </c>
      <c r="AM232" s="14">
        <f>ROUND(BK232+MIN(AO231+AN232-BK232,MAX(0,$CC232-BY232)),2)</f>
      </c>
      <c r="AN232" s="14">
        <f>ROUND(ROUND(AO231*100,0)*ROUND(AN$3*100000,0)/1200000,0)/100</f>
      </c>
      <c r="AO232" s="14">
        <f>ROUND(AO231+AN232-AM232,2)</f>
      </c>
      <c r="AP232" s="14">
        <f>ROUND(BL232+MIN(AR231+AQ232-BL232,MAX(0,$CC232-BZ232)),2)</f>
      </c>
      <c r="AQ232" s="14">
        <f>ROUND(ROUND(AR231*100,0)*ROUND(AQ$3*100000,0)/1200000,0)/100</f>
      </c>
      <c r="AR232" s="14">
        <f>ROUND(AR231+AQ232-AP232,2)</f>
      </c>
      <c r="AS232" s="14">
        <f>ROUND(BM232+MIN(AU231+AT232-BM232,MAX(0,$CC232-CA232)),2)</f>
      </c>
      <c r="AT232" s="14">
        <f>ROUND(ROUND(AU231*100,0)*ROUND(AT$3*100000,0)/1200000,0)/100</f>
      </c>
      <c r="AU232" s="14">
        <f>ROUND(AU231+AT232-AS232,2)</f>
      </c>
      <c r="AV232" s="11">
        <f>SUMIF($C$4:$AU$4,"Payment",C232:AU232)</f>
      </c>
      <c r="AW232" s="11">
        <f>SUMIF($C$4:$AU$4,"Interest",C232:AU232)</f>
      </c>
      <c r="AX232" s="11">
        <f>ROUND(SUMIF($C$4:$AU$4,"Balance",C232:AU232),2)</f>
      </c>
      <c r="AY232">
        <f>MIN(E231+D232,C$3)</f>
      </c>
      <c r="AZ232">
        <f>MIN(H231+G232,F$3)</f>
      </c>
      <c r="BA232">
        <f>MIN(K231+J232,I$3)</f>
      </c>
      <c r="BB232">
        <f>MIN(N231+M232,L$3)</f>
      </c>
      <c r="BC232">
        <f>MIN(Q231+P232,O$3)</f>
      </c>
      <c r="BD232">
        <f>MIN(T231+S232,R$3)</f>
      </c>
      <c r="BE232">
        <f>MIN(W231+V232,U$3)</f>
      </c>
      <c r="BF232">
        <f>MIN(Z231+Y232,X$3)</f>
      </c>
      <c r="BG232">
        <f>MIN(AC231+AB232,AA$3)</f>
      </c>
      <c r="BH232">
        <f>MIN(AF231+AE232,AD$3)</f>
      </c>
      <c r="BI232">
        <f>MIN(AI231+AH232,AG$3)</f>
      </c>
      <c r="BJ232">
        <f>MIN(AL231+AK232,AJ$3)</f>
      </c>
      <c r="BK232">
        <f>MIN(AO231+AN232,AM$3)</f>
      </c>
      <c r="BL232">
        <f>MIN(AR231+AQ232,AP$3)</f>
      </c>
      <c r="BM232">
        <f>MIN(AU231+AT232,AS$3)</f>
      </c>
      <c r="BN232">
        <f>E231+D232-AY232</f>
      </c>
      <c r="BO232">
        <f>BN232+H231+G232-AZ232</f>
      </c>
      <c r="BP232">
        <f>BO232+K231+J232-BA232</f>
      </c>
      <c r="BQ232">
        <f>BP232+N231+M232-BB232</f>
      </c>
      <c r="BR232">
        <f>BQ232+Q231+P232-BC232</f>
      </c>
      <c r="BS232">
        <f>BR232+T231+S232-BD232</f>
      </c>
      <c r="BT232">
        <f>BS232+W231+V232-BE232</f>
      </c>
      <c r="BU232">
        <f>BT232+Z231+Y232-BF232</f>
      </c>
      <c r="BV232">
        <f>BU232+AC231+AB232-BG232</f>
      </c>
      <c r="BW232">
        <f>BV232+AF231+AE232-BH232</f>
      </c>
      <c r="BX232">
        <f>BW232+AI231+AH232-BI232</f>
      </c>
      <c r="BY232">
        <f>BX232+AL231+AK232-BJ232</f>
      </c>
      <c r="BZ232">
        <f>BY232+AO231+AN232-BK232</f>
      </c>
      <c r="CA232">
        <f>BZ232+AR231+AQ232-BL232</f>
      </c>
      <c r="CB232">
        <f>CA232+AU231+AT232-BM232</f>
      </c>
      <c r="CC232">
        <f>MAX(0,Plan!$B$6-SUM(AY232:BM232))</f>
      </c>
    </row>
    <row r="233" spans="1:81" x14ac:dyDescent="0.25">
      <c r="A233">
        <v>228</v>
      </c>
      <c r="B233" s="22">
        <f>EDATE(Plan!$B$5,A233-1)</f>
      </c>
      <c r="C233" s="14">
        <f>ROUND(AY233+MIN(E232+D233-AY233,$CC233),2)</f>
      </c>
      <c r="D233" s="14">
        <f>ROUND(ROUND(E232*100,0)*ROUND(D$3*100000,0)/1200000,0)/100</f>
      </c>
      <c r="E233" s="14">
        <f>ROUND(E232+D233-C233,2)</f>
      </c>
      <c r="F233" s="14">
        <f>ROUND(AZ233+MIN(H232+G233-AZ233,MAX(0,$CC233-BN233)),2)</f>
      </c>
      <c r="G233" s="14">
        <f>ROUND(ROUND(H232*100,0)*ROUND(G$3*100000,0)/1200000,0)/100</f>
      </c>
      <c r="H233" s="14">
        <f>ROUND(H232+G233-F233,2)</f>
      </c>
      <c r="I233" s="14">
        <f>ROUND(BA233+MIN(K232+J233-BA233,MAX(0,$CC233-BO233)),2)</f>
      </c>
      <c r="J233" s="14">
        <f>ROUND(ROUND(K232*100,0)*ROUND(J$3*100000,0)/1200000,0)/100</f>
      </c>
      <c r="K233" s="14">
        <f>ROUND(K232+J233-I233,2)</f>
      </c>
      <c r="L233" s="14">
        <f>ROUND(BB233+MIN(N232+M233-BB233,MAX(0,$CC233-BP233)),2)</f>
      </c>
      <c r="M233" s="14">
        <f>ROUND(ROUND(N232*100,0)*ROUND(M$3*100000,0)/1200000,0)/100</f>
      </c>
      <c r="N233" s="14">
        <f>ROUND(N232+M233-L233,2)</f>
      </c>
      <c r="O233" s="14">
        <f>ROUND(BC233+MIN(Q232+P233-BC233,MAX(0,$CC233-BQ233)),2)</f>
      </c>
      <c r="P233" s="14">
        <f>ROUND(ROUND(Q232*100,0)*ROUND(P$3*100000,0)/1200000,0)/100</f>
      </c>
      <c r="Q233" s="14">
        <f>ROUND(Q232+P233-O233,2)</f>
      </c>
      <c r="R233" s="14">
        <f>ROUND(BD233+MIN(T232+S233-BD233,MAX(0,$CC233-BR233)),2)</f>
      </c>
      <c r="S233" s="14">
        <f>ROUND(ROUND(T232*100,0)*ROUND(S$3*100000,0)/1200000,0)/100</f>
      </c>
      <c r="T233" s="14">
        <f>ROUND(T232+S233-R233,2)</f>
      </c>
      <c r="U233" s="14">
        <f>ROUND(BE233+MIN(W232+V233-BE233,MAX(0,$CC233-BS233)),2)</f>
      </c>
      <c r="V233" s="14">
        <f>ROUND(ROUND(W232*100,0)*ROUND(V$3*100000,0)/1200000,0)/100</f>
      </c>
      <c r="W233" s="14">
        <f>ROUND(W232+V233-U233,2)</f>
      </c>
      <c r="X233" s="14">
        <f>ROUND(BF233+MIN(Z232+Y233-BF233,MAX(0,$CC233-BT233)),2)</f>
      </c>
      <c r="Y233" s="14">
        <f>ROUND(ROUND(Z232*100,0)*ROUND(Y$3*100000,0)/1200000,0)/100</f>
      </c>
      <c r="Z233" s="14">
        <f>ROUND(Z232+Y233-X233,2)</f>
      </c>
      <c r="AA233" s="14">
        <f>ROUND(BG233+MIN(AC232+AB233-BG233,MAX(0,$CC233-BU233)),2)</f>
      </c>
      <c r="AB233" s="14">
        <f>ROUND(ROUND(AC232*100,0)*ROUND(AB$3*100000,0)/1200000,0)/100</f>
      </c>
      <c r="AC233" s="14">
        <f>ROUND(AC232+AB233-AA233,2)</f>
      </c>
      <c r="AD233" s="14">
        <f>ROUND(BH233+MIN(AF232+AE233-BH233,MAX(0,$CC233-BV233)),2)</f>
      </c>
      <c r="AE233" s="14">
        <f>ROUND(ROUND(AF232*100,0)*ROUND(AE$3*100000,0)/1200000,0)/100</f>
      </c>
      <c r="AF233" s="14">
        <f>ROUND(AF232+AE233-AD233,2)</f>
      </c>
      <c r="AG233" s="14">
        <f>ROUND(BI233+MIN(AI232+AH233-BI233,MAX(0,$CC233-BW233)),2)</f>
      </c>
      <c r="AH233" s="14">
        <f>ROUND(ROUND(AI232*100,0)*ROUND(AH$3*100000,0)/1200000,0)/100</f>
      </c>
      <c r="AI233" s="14">
        <f>ROUND(AI232+AH233-AG233,2)</f>
      </c>
      <c r="AJ233" s="14">
        <f>ROUND(BJ233+MIN(AL232+AK233-BJ233,MAX(0,$CC233-BX233)),2)</f>
      </c>
      <c r="AK233" s="14">
        <f>ROUND(ROUND(AL232*100,0)*ROUND(AK$3*100000,0)/1200000,0)/100</f>
      </c>
      <c r="AL233" s="14">
        <f>ROUND(AL232+AK233-AJ233,2)</f>
      </c>
      <c r="AM233" s="14">
        <f>ROUND(BK233+MIN(AO232+AN233-BK233,MAX(0,$CC233-BY233)),2)</f>
      </c>
      <c r="AN233" s="14">
        <f>ROUND(ROUND(AO232*100,0)*ROUND(AN$3*100000,0)/1200000,0)/100</f>
      </c>
      <c r="AO233" s="14">
        <f>ROUND(AO232+AN233-AM233,2)</f>
      </c>
      <c r="AP233" s="14">
        <f>ROUND(BL233+MIN(AR232+AQ233-BL233,MAX(0,$CC233-BZ233)),2)</f>
      </c>
      <c r="AQ233" s="14">
        <f>ROUND(ROUND(AR232*100,0)*ROUND(AQ$3*100000,0)/1200000,0)/100</f>
      </c>
      <c r="AR233" s="14">
        <f>ROUND(AR232+AQ233-AP233,2)</f>
      </c>
      <c r="AS233" s="14">
        <f>ROUND(BM233+MIN(AU232+AT233-BM233,MAX(0,$CC233-CA233)),2)</f>
      </c>
      <c r="AT233" s="14">
        <f>ROUND(ROUND(AU232*100,0)*ROUND(AT$3*100000,0)/1200000,0)/100</f>
      </c>
      <c r="AU233" s="14">
        <f>ROUND(AU232+AT233-AS233,2)</f>
      </c>
      <c r="AV233" s="11">
        <f>SUMIF($C$4:$AU$4,"Payment",C233:AU233)</f>
      </c>
      <c r="AW233" s="11">
        <f>SUMIF($C$4:$AU$4,"Interest",C233:AU233)</f>
      </c>
      <c r="AX233" s="11">
        <f>ROUND(SUMIF($C$4:$AU$4,"Balance",C233:AU233),2)</f>
      </c>
      <c r="AY233">
        <f>MIN(E232+D233,C$3)</f>
      </c>
      <c r="AZ233">
        <f>MIN(H232+G233,F$3)</f>
      </c>
      <c r="BA233">
        <f>MIN(K232+J233,I$3)</f>
      </c>
      <c r="BB233">
        <f>MIN(N232+M233,L$3)</f>
      </c>
      <c r="BC233">
        <f>MIN(Q232+P233,O$3)</f>
      </c>
      <c r="BD233">
        <f>MIN(T232+S233,R$3)</f>
      </c>
      <c r="BE233">
        <f>MIN(W232+V233,U$3)</f>
      </c>
      <c r="BF233">
        <f>MIN(Z232+Y233,X$3)</f>
      </c>
      <c r="BG233">
        <f>MIN(AC232+AB233,AA$3)</f>
      </c>
      <c r="BH233">
        <f>MIN(AF232+AE233,AD$3)</f>
      </c>
      <c r="BI233">
        <f>MIN(AI232+AH233,AG$3)</f>
      </c>
      <c r="BJ233">
        <f>MIN(AL232+AK233,AJ$3)</f>
      </c>
      <c r="BK233">
        <f>MIN(AO232+AN233,AM$3)</f>
      </c>
      <c r="BL233">
        <f>MIN(AR232+AQ233,AP$3)</f>
      </c>
      <c r="BM233">
        <f>MIN(AU232+AT233,AS$3)</f>
      </c>
      <c r="BN233">
        <f>E232+D233-AY233</f>
      </c>
      <c r="BO233">
        <f>BN233+H232+G233-AZ233</f>
      </c>
      <c r="BP233">
        <f>BO233+K232+J233-BA233</f>
      </c>
      <c r="BQ233">
        <f>BP233+N232+M233-BB233</f>
      </c>
      <c r="BR233">
        <f>BQ233+Q232+P233-BC233</f>
      </c>
      <c r="BS233">
        <f>BR233+T232+S233-BD233</f>
      </c>
      <c r="BT233">
        <f>BS233+W232+V233-BE233</f>
      </c>
      <c r="BU233">
        <f>BT233+Z232+Y233-BF233</f>
      </c>
      <c r="BV233">
        <f>BU233+AC232+AB233-BG233</f>
      </c>
      <c r="BW233">
        <f>BV233+AF232+AE233-BH233</f>
      </c>
      <c r="BX233">
        <f>BW233+AI232+AH233-BI233</f>
      </c>
      <c r="BY233">
        <f>BX233+AL232+AK233-BJ233</f>
      </c>
      <c r="BZ233">
        <f>BY233+AO232+AN233-BK233</f>
      </c>
      <c r="CA233">
        <f>BZ233+AR232+AQ233-BL233</f>
      </c>
      <c r="CB233">
        <f>CA233+AU232+AT233-BM233</f>
      </c>
      <c r="CC233">
        <f>MAX(0,Plan!$B$6-SUM(AY233:BM233))</f>
      </c>
    </row>
    <row r="234" spans="1:81" x14ac:dyDescent="0.25">
      <c r="A234">
        <v>229</v>
      </c>
      <c r="B234" s="22">
        <f>EDATE(Plan!$B$5,A234-1)</f>
      </c>
      <c r="C234" s="14">
        <f>ROUND(AY234+MIN(E233+D234-AY234,$CC234),2)</f>
      </c>
      <c r="D234" s="14">
        <f>ROUND(ROUND(E233*100,0)*ROUND(D$3*100000,0)/1200000,0)/100</f>
      </c>
      <c r="E234" s="14">
        <f>ROUND(E233+D234-C234,2)</f>
      </c>
      <c r="F234" s="14">
        <f>ROUND(AZ234+MIN(H233+G234-AZ234,MAX(0,$CC234-BN234)),2)</f>
      </c>
      <c r="G234" s="14">
        <f>ROUND(ROUND(H233*100,0)*ROUND(G$3*100000,0)/1200000,0)/100</f>
      </c>
      <c r="H234" s="14">
        <f>ROUND(H233+G234-F234,2)</f>
      </c>
      <c r="I234" s="14">
        <f>ROUND(BA234+MIN(K233+J234-BA234,MAX(0,$CC234-BO234)),2)</f>
      </c>
      <c r="J234" s="14">
        <f>ROUND(ROUND(K233*100,0)*ROUND(J$3*100000,0)/1200000,0)/100</f>
      </c>
      <c r="K234" s="14">
        <f>ROUND(K233+J234-I234,2)</f>
      </c>
      <c r="L234" s="14">
        <f>ROUND(BB234+MIN(N233+M234-BB234,MAX(0,$CC234-BP234)),2)</f>
      </c>
      <c r="M234" s="14">
        <f>ROUND(ROUND(N233*100,0)*ROUND(M$3*100000,0)/1200000,0)/100</f>
      </c>
      <c r="N234" s="14">
        <f>ROUND(N233+M234-L234,2)</f>
      </c>
      <c r="O234" s="14">
        <f>ROUND(BC234+MIN(Q233+P234-BC234,MAX(0,$CC234-BQ234)),2)</f>
      </c>
      <c r="P234" s="14">
        <f>ROUND(ROUND(Q233*100,0)*ROUND(P$3*100000,0)/1200000,0)/100</f>
      </c>
      <c r="Q234" s="14">
        <f>ROUND(Q233+P234-O234,2)</f>
      </c>
      <c r="R234" s="14">
        <f>ROUND(BD234+MIN(T233+S234-BD234,MAX(0,$CC234-BR234)),2)</f>
      </c>
      <c r="S234" s="14">
        <f>ROUND(ROUND(T233*100,0)*ROUND(S$3*100000,0)/1200000,0)/100</f>
      </c>
      <c r="T234" s="14">
        <f>ROUND(T233+S234-R234,2)</f>
      </c>
      <c r="U234" s="14">
        <f>ROUND(BE234+MIN(W233+V234-BE234,MAX(0,$CC234-BS234)),2)</f>
      </c>
      <c r="V234" s="14">
        <f>ROUND(ROUND(W233*100,0)*ROUND(V$3*100000,0)/1200000,0)/100</f>
      </c>
      <c r="W234" s="14">
        <f>ROUND(W233+V234-U234,2)</f>
      </c>
      <c r="X234" s="14">
        <f>ROUND(BF234+MIN(Z233+Y234-BF234,MAX(0,$CC234-BT234)),2)</f>
      </c>
      <c r="Y234" s="14">
        <f>ROUND(ROUND(Z233*100,0)*ROUND(Y$3*100000,0)/1200000,0)/100</f>
      </c>
      <c r="Z234" s="14">
        <f>ROUND(Z233+Y234-X234,2)</f>
      </c>
      <c r="AA234" s="14">
        <f>ROUND(BG234+MIN(AC233+AB234-BG234,MAX(0,$CC234-BU234)),2)</f>
      </c>
      <c r="AB234" s="14">
        <f>ROUND(ROUND(AC233*100,0)*ROUND(AB$3*100000,0)/1200000,0)/100</f>
      </c>
      <c r="AC234" s="14">
        <f>ROUND(AC233+AB234-AA234,2)</f>
      </c>
      <c r="AD234" s="14">
        <f>ROUND(BH234+MIN(AF233+AE234-BH234,MAX(0,$CC234-BV234)),2)</f>
      </c>
      <c r="AE234" s="14">
        <f>ROUND(ROUND(AF233*100,0)*ROUND(AE$3*100000,0)/1200000,0)/100</f>
      </c>
      <c r="AF234" s="14">
        <f>ROUND(AF233+AE234-AD234,2)</f>
      </c>
      <c r="AG234" s="14">
        <f>ROUND(BI234+MIN(AI233+AH234-BI234,MAX(0,$CC234-BW234)),2)</f>
      </c>
      <c r="AH234" s="14">
        <f>ROUND(ROUND(AI233*100,0)*ROUND(AH$3*100000,0)/1200000,0)/100</f>
      </c>
      <c r="AI234" s="14">
        <f>ROUND(AI233+AH234-AG234,2)</f>
      </c>
      <c r="AJ234" s="14">
        <f>ROUND(BJ234+MIN(AL233+AK234-BJ234,MAX(0,$CC234-BX234)),2)</f>
      </c>
      <c r="AK234" s="14">
        <f>ROUND(ROUND(AL233*100,0)*ROUND(AK$3*100000,0)/1200000,0)/100</f>
      </c>
      <c r="AL234" s="14">
        <f>ROUND(AL233+AK234-AJ234,2)</f>
      </c>
      <c r="AM234" s="14">
        <f>ROUND(BK234+MIN(AO233+AN234-BK234,MAX(0,$CC234-BY234)),2)</f>
      </c>
      <c r="AN234" s="14">
        <f>ROUND(ROUND(AO233*100,0)*ROUND(AN$3*100000,0)/1200000,0)/100</f>
      </c>
      <c r="AO234" s="14">
        <f>ROUND(AO233+AN234-AM234,2)</f>
      </c>
      <c r="AP234" s="14">
        <f>ROUND(BL234+MIN(AR233+AQ234-BL234,MAX(0,$CC234-BZ234)),2)</f>
      </c>
      <c r="AQ234" s="14">
        <f>ROUND(ROUND(AR233*100,0)*ROUND(AQ$3*100000,0)/1200000,0)/100</f>
      </c>
      <c r="AR234" s="14">
        <f>ROUND(AR233+AQ234-AP234,2)</f>
      </c>
      <c r="AS234" s="14">
        <f>ROUND(BM234+MIN(AU233+AT234-BM234,MAX(0,$CC234-CA234)),2)</f>
      </c>
      <c r="AT234" s="14">
        <f>ROUND(ROUND(AU233*100,0)*ROUND(AT$3*100000,0)/1200000,0)/100</f>
      </c>
      <c r="AU234" s="14">
        <f>ROUND(AU233+AT234-AS234,2)</f>
      </c>
      <c r="AV234" s="11">
        <f>SUMIF($C$4:$AU$4,"Payment",C234:AU234)</f>
      </c>
      <c r="AW234" s="11">
        <f>SUMIF($C$4:$AU$4,"Interest",C234:AU234)</f>
      </c>
      <c r="AX234" s="11">
        <f>ROUND(SUMIF($C$4:$AU$4,"Balance",C234:AU234),2)</f>
      </c>
      <c r="AY234">
        <f>MIN(E233+D234,C$3)</f>
      </c>
      <c r="AZ234">
        <f>MIN(H233+G234,F$3)</f>
      </c>
      <c r="BA234">
        <f>MIN(K233+J234,I$3)</f>
      </c>
      <c r="BB234">
        <f>MIN(N233+M234,L$3)</f>
      </c>
      <c r="BC234">
        <f>MIN(Q233+P234,O$3)</f>
      </c>
      <c r="BD234">
        <f>MIN(T233+S234,R$3)</f>
      </c>
      <c r="BE234">
        <f>MIN(W233+V234,U$3)</f>
      </c>
      <c r="BF234">
        <f>MIN(Z233+Y234,X$3)</f>
      </c>
      <c r="BG234">
        <f>MIN(AC233+AB234,AA$3)</f>
      </c>
      <c r="BH234">
        <f>MIN(AF233+AE234,AD$3)</f>
      </c>
      <c r="BI234">
        <f>MIN(AI233+AH234,AG$3)</f>
      </c>
      <c r="BJ234">
        <f>MIN(AL233+AK234,AJ$3)</f>
      </c>
      <c r="BK234">
        <f>MIN(AO233+AN234,AM$3)</f>
      </c>
      <c r="BL234">
        <f>MIN(AR233+AQ234,AP$3)</f>
      </c>
      <c r="BM234">
        <f>MIN(AU233+AT234,AS$3)</f>
      </c>
      <c r="BN234">
        <f>E233+D234-AY234</f>
      </c>
      <c r="BO234">
        <f>BN234+H233+G234-AZ234</f>
      </c>
      <c r="BP234">
        <f>BO234+K233+J234-BA234</f>
      </c>
      <c r="BQ234">
        <f>BP234+N233+M234-BB234</f>
      </c>
      <c r="BR234">
        <f>BQ234+Q233+P234-BC234</f>
      </c>
      <c r="BS234">
        <f>BR234+T233+S234-BD234</f>
      </c>
      <c r="BT234">
        <f>BS234+W233+V234-BE234</f>
      </c>
      <c r="BU234">
        <f>BT234+Z233+Y234-BF234</f>
      </c>
      <c r="BV234">
        <f>BU234+AC233+AB234-BG234</f>
      </c>
      <c r="BW234">
        <f>BV234+AF233+AE234-BH234</f>
      </c>
      <c r="BX234">
        <f>BW234+AI233+AH234-BI234</f>
      </c>
      <c r="BY234">
        <f>BX234+AL233+AK234-BJ234</f>
      </c>
      <c r="BZ234">
        <f>BY234+AO233+AN234-BK234</f>
      </c>
      <c r="CA234">
        <f>BZ234+AR233+AQ234-BL234</f>
      </c>
      <c r="CB234">
        <f>CA234+AU233+AT234-BM234</f>
      </c>
      <c r="CC234">
        <f>MAX(0,Plan!$B$6-SUM(AY234:BM234))</f>
      </c>
    </row>
    <row r="235" spans="1:81" x14ac:dyDescent="0.25">
      <c r="A235">
        <v>230</v>
      </c>
      <c r="B235" s="22">
        <f>EDATE(Plan!$B$5,A235-1)</f>
      </c>
      <c r="C235" s="14">
        <f>ROUND(AY235+MIN(E234+D235-AY235,$CC235),2)</f>
      </c>
      <c r="D235" s="14">
        <f>ROUND(ROUND(E234*100,0)*ROUND(D$3*100000,0)/1200000,0)/100</f>
      </c>
      <c r="E235" s="14">
        <f>ROUND(E234+D235-C235,2)</f>
      </c>
      <c r="F235" s="14">
        <f>ROUND(AZ235+MIN(H234+G235-AZ235,MAX(0,$CC235-BN235)),2)</f>
      </c>
      <c r="G235" s="14">
        <f>ROUND(ROUND(H234*100,0)*ROUND(G$3*100000,0)/1200000,0)/100</f>
      </c>
      <c r="H235" s="14">
        <f>ROUND(H234+G235-F235,2)</f>
      </c>
      <c r="I235" s="14">
        <f>ROUND(BA235+MIN(K234+J235-BA235,MAX(0,$CC235-BO235)),2)</f>
      </c>
      <c r="J235" s="14">
        <f>ROUND(ROUND(K234*100,0)*ROUND(J$3*100000,0)/1200000,0)/100</f>
      </c>
      <c r="K235" s="14">
        <f>ROUND(K234+J235-I235,2)</f>
      </c>
      <c r="L235" s="14">
        <f>ROUND(BB235+MIN(N234+M235-BB235,MAX(0,$CC235-BP235)),2)</f>
      </c>
      <c r="M235" s="14">
        <f>ROUND(ROUND(N234*100,0)*ROUND(M$3*100000,0)/1200000,0)/100</f>
      </c>
      <c r="N235" s="14">
        <f>ROUND(N234+M235-L235,2)</f>
      </c>
      <c r="O235" s="14">
        <f>ROUND(BC235+MIN(Q234+P235-BC235,MAX(0,$CC235-BQ235)),2)</f>
      </c>
      <c r="P235" s="14">
        <f>ROUND(ROUND(Q234*100,0)*ROUND(P$3*100000,0)/1200000,0)/100</f>
      </c>
      <c r="Q235" s="14">
        <f>ROUND(Q234+P235-O235,2)</f>
      </c>
      <c r="R235" s="14">
        <f>ROUND(BD235+MIN(T234+S235-BD235,MAX(0,$CC235-BR235)),2)</f>
      </c>
      <c r="S235" s="14">
        <f>ROUND(ROUND(T234*100,0)*ROUND(S$3*100000,0)/1200000,0)/100</f>
      </c>
      <c r="T235" s="14">
        <f>ROUND(T234+S235-R235,2)</f>
      </c>
      <c r="U235" s="14">
        <f>ROUND(BE235+MIN(W234+V235-BE235,MAX(0,$CC235-BS235)),2)</f>
      </c>
      <c r="V235" s="14">
        <f>ROUND(ROUND(W234*100,0)*ROUND(V$3*100000,0)/1200000,0)/100</f>
      </c>
      <c r="W235" s="14">
        <f>ROUND(W234+V235-U235,2)</f>
      </c>
      <c r="X235" s="14">
        <f>ROUND(BF235+MIN(Z234+Y235-BF235,MAX(0,$CC235-BT235)),2)</f>
      </c>
      <c r="Y235" s="14">
        <f>ROUND(ROUND(Z234*100,0)*ROUND(Y$3*100000,0)/1200000,0)/100</f>
      </c>
      <c r="Z235" s="14">
        <f>ROUND(Z234+Y235-X235,2)</f>
      </c>
      <c r="AA235" s="14">
        <f>ROUND(BG235+MIN(AC234+AB235-BG235,MAX(0,$CC235-BU235)),2)</f>
      </c>
      <c r="AB235" s="14">
        <f>ROUND(ROUND(AC234*100,0)*ROUND(AB$3*100000,0)/1200000,0)/100</f>
      </c>
      <c r="AC235" s="14">
        <f>ROUND(AC234+AB235-AA235,2)</f>
      </c>
      <c r="AD235" s="14">
        <f>ROUND(BH235+MIN(AF234+AE235-BH235,MAX(0,$CC235-BV235)),2)</f>
      </c>
      <c r="AE235" s="14">
        <f>ROUND(ROUND(AF234*100,0)*ROUND(AE$3*100000,0)/1200000,0)/100</f>
      </c>
      <c r="AF235" s="14">
        <f>ROUND(AF234+AE235-AD235,2)</f>
      </c>
      <c r="AG235" s="14">
        <f>ROUND(BI235+MIN(AI234+AH235-BI235,MAX(0,$CC235-BW235)),2)</f>
      </c>
      <c r="AH235" s="14">
        <f>ROUND(ROUND(AI234*100,0)*ROUND(AH$3*100000,0)/1200000,0)/100</f>
      </c>
      <c r="AI235" s="14">
        <f>ROUND(AI234+AH235-AG235,2)</f>
      </c>
      <c r="AJ235" s="14">
        <f>ROUND(BJ235+MIN(AL234+AK235-BJ235,MAX(0,$CC235-BX235)),2)</f>
      </c>
      <c r="AK235" s="14">
        <f>ROUND(ROUND(AL234*100,0)*ROUND(AK$3*100000,0)/1200000,0)/100</f>
      </c>
      <c r="AL235" s="14">
        <f>ROUND(AL234+AK235-AJ235,2)</f>
      </c>
      <c r="AM235" s="14">
        <f>ROUND(BK235+MIN(AO234+AN235-BK235,MAX(0,$CC235-BY235)),2)</f>
      </c>
      <c r="AN235" s="14">
        <f>ROUND(ROUND(AO234*100,0)*ROUND(AN$3*100000,0)/1200000,0)/100</f>
      </c>
      <c r="AO235" s="14">
        <f>ROUND(AO234+AN235-AM235,2)</f>
      </c>
      <c r="AP235" s="14">
        <f>ROUND(BL235+MIN(AR234+AQ235-BL235,MAX(0,$CC235-BZ235)),2)</f>
      </c>
      <c r="AQ235" s="14">
        <f>ROUND(ROUND(AR234*100,0)*ROUND(AQ$3*100000,0)/1200000,0)/100</f>
      </c>
      <c r="AR235" s="14">
        <f>ROUND(AR234+AQ235-AP235,2)</f>
      </c>
      <c r="AS235" s="14">
        <f>ROUND(BM235+MIN(AU234+AT235-BM235,MAX(0,$CC235-CA235)),2)</f>
      </c>
      <c r="AT235" s="14">
        <f>ROUND(ROUND(AU234*100,0)*ROUND(AT$3*100000,0)/1200000,0)/100</f>
      </c>
      <c r="AU235" s="14">
        <f>ROUND(AU234+AT235-AS235,2)</f>
      </c>
      <c r="AV235" s="11">
        <f>SUMIF($C$4:$AU$4,"Payment",C235:AU235)</f>
      </c>
      <c r="AW235" s="11">
        <f>SUMIF($C$4:$AU$4,"Interest",C235:AU235)</f>
      </c>
      <c r="AX235" s="11">
        <f>ROUND(SUMIF($C$4:$AU$4,"Balance",C235:AU235),2)</f>
      </c>
      <c r="AY235">
        <f>MIN(E234+D235,C$3)</f>
      </c>
      <c r="AZ235">
        <f>MIN(H234+G235,F$3)</f>
      </c>
      <c r="BA235">
        <f>MIN(K234+J235,I$3)</f>
      </c>
      <c r="BB235">
        <f>MIN(N234+M235,L$3)</f>
      </c>
      <c r="BC235">
        <f>MIN(Q234+P235,O$3)</f>
      </c>
      <c r="BD235">
        <f>MIN(T234+S235,R$3)</f>
      </c>
      <c r="BE235">
        <f>MIN(W234+V235,U$3)</f>
      </c>
      <c r="BF235">
        <f>MIN(Z234+Y235,X$3)</f>
      </c>
      <c r="BG235">
        <f>MIN(AC234+AB235,AA$3)</f>
      </c>
      <c r="BH235">
        <f>MIN(AF234+AE235,AD$3)</f>
      </c>
      <c r="BI235">
        <f>MIN(AI234+AH235,AG$3)</f>
      </c>
      <c r="BJ235">
        <f>MIN(AL234+AK235,AJ$3)</f>
      </c>
      <c r="BK235">
        <f>MIN(AO234+AN235,AM$3)</f>
      </c>
      <c r="BL235">
        <f>MIN(AR234+AQ235,AP$3)</f>
      </c>
      <c r="BM235">
        <f>MIN(AU234+AT235,AS$3)</f>
      </c>
      <c r="BN235">
        <f>E234+D235-AY235</f>
      </c>
      <c r="BO235">
        <f>BN235+H234+G235-AZ235</f>
      </c>
      <c r="BP235">
        <f>BO235+K234+J235-BA235</f>
      </c>
      <c r="BQ235">
        <f>BP235+N234+M235-BB235</f>
      </c>
      <c r="BR235">
        <f>BQ235+Q234+P235-BC235</f>
      </c>
      <c r="BS235">
        <f>BR235+T234+S235-BD235</f>
      </c>
      <c r="BT235">
        <f>BS235+W234+V235-BE235</f>
      </c>
      <c r="BU235">
        <f>BT235+Z234+Y235-BF235</f>
      </c>
      <c r="BV235">
        <f>BU235+AC234+AB235-BG235</f>
      </c>
      <c r="BW235">
        <f>BV235+AF234+AE235-BH235</f>
      </c>
      <c r="BX235">
        <f>BW235+AI234+AH235-BI235</f>
      </c>
      <c r="BY235">
        <f>BX235+AL234+AK235-BJ235</f>
      </c>
      <c r="BZ235">
        <f>BY235+AO234+AN235-BK235</f>
      </c>
      <c r="CA235">
        <f>BZ235+AR234+AQ235-BL235</f>
      </c>
      <c r="CB235">
        <f>CA235+AU234+AT235-BM235</f>
      </c>
      <c r="CC235">
        <f>MAX(0,Plan!$B$6-SUM(AY235:BM235))</f>
      </c>
    </row>
    <row r="236" spans="1:81" x14ac:dyDescent="0.25">
      <c r="A236">
        <v>231</v>
      </c>
      <c r="B236" s="22">
        <f>EDATE(Plan!$B$5,A236-1)</f>
      </c>
      <c r="C236" s="14">
        <f>ROUND(AY236+MIN(E235+D236-AY236,$CC236),2)</f>
      </c>
      <c r="D236" s="14">
        <f>ROUND(ROUND(E235*100,0)*ROUND(D$3*100000,0)/1200000,0)/100</f>
      </c>
      <c r="E236" s="14">
        <f>ROUND(E235+D236-C236,2)</f>
      </c>
      <c r="F236" s="14">
        <f>ROUND(AZ236+MIN(H235+G236-AZ236,MAX(0,$CC236-BN236)),2)</f>
      </c>
      <c r="G236" s="14">
        <f>ROUND(ROUND(H235*100,0)*ROUND(G$3*100000,0)/1200000,0)/100</f>
      </c>
      <c r="H236" s="14">
        <f>ROUND(H235+G236-F236,2)</f>
      </c>
      <c r="I236" s="14">
        <f>ROUND(BA236+MIN(K235+J236-BA236,MAX(0,$CC236-BO236)),2)</f>
      </c>
      <c r="J236" s="14">
        <f>ROUND(ROUND(K235*100,0)*ROUND(J$3*100000,0)/1200000,0)/100</f>
      </c>
      <c r="K236" s="14">
        <f>ROUND(K235+J236-I236,2)</f>
      </c>
      <c r="L236" s="14">
        <f>ROUND(BB236+MIN(N235+M236-BB236,MAX(0,$CC236-BP236)),2)</f>
      </c>
      <c r="M236" s="14">
        <f>ROUND(ROUND(N235*100,0)*ROUND(M$3*100000,0)/1200000,0)/100</f>
      </c>
      <c r="N236" s="14">
        <f>ROUND(N235+M236-L236,2)</f>
      </c>
      <c r="O236" s="14">
        <f>ROUND(BC236+MIN(Q235+P236-BC236,MAX(0,$CC236-BQ236)),2)</f>
      </c>
      <c r="P236" s="14">
        <f>ROUND(ROUND(Q235*100,0)*ROUND(P$3*100000,0)/1200000,0)/100</f>
      </c>
      <c r="Q236" s="14">
        <f>ROUND(Q235+P236-O236,2)</f>
      </c>
      <c r="R236" s="14">
        <f>ROUND(BD236+MIN(T235+S236-BD236,MAX(0,$CC236-BR236)),2)</f>
      </c>
      <c r="S236" s="14">
        <f>ROUND(ROUND(T235*100,0)*ROUND(S$3*100000,0)/1200000,0)/100</f>
      </c>
      <c r="T236" s="14">
        <f>ROUND(T235+S236-R236,2)</f>
      </c>
      <c r="U236" s="14">
        <f>ROUND(BE236+MIN(W235+V236-BE236,MAX(0,$CC236-BS236)),2)</f>
      </c>
      <c r="V236" s="14">
        <f>ROUND(ROUND(W235*100,0)*ROUND(V$3*100000,0)/1200000,0)/100</f>
      </c>
      <c r="W236" s="14">
        <f>ROUND(W235+V236-U236,2)</f>
      </c>
      <c r="X236" s="14">
        <f>ROUND(BF236+MIN(Z235+Y236-BF236,MAX(0,$CC236-BT236)),2)</f>
      </c>
      <c r="Y236" s="14">
        <f>ROUND(ROUND(Z235*100,0)*ROUND(Y$3*100000,0)/1200000,0)/100</f>
      </c>
      <c r="Z236" s="14">
        <f>ROUND(Z235+Y236-X236,2)</f>
      </c>
      <c r="AA236" s="14">
        <f>ROUND(BG236+MIN(AC235+AB236-BG236,MAX(0,$CC236-BU236)),2)</f>
      </c>
      <c r="AB236" s="14">
        <f>ROUND(ROUND(AC235*100,0)*ROUND(AB$3*100000,0)/1200000,0)/100</f>
      </c>
      <c r="AC236" s="14">
        <f>ROUND(AC235+AB236-AA236,2)</f>
      </c>
      <c r="AD236" s="14">
        <f>ROUND(BH236+MIN(AF235+AE236-BH236,MAX(0,$CC236-BV236)),2)</f>
      </c>
      <c r="AE236" s="14">
        <f>ROUND(ROUND(AF235*100,0)*ROUND(AE$3*100000,0)/1200000,0)/100</f>
      </c>
      <c r="AF236" s="14">
        <f>ROUND(AF235+AE236-AD236,2)</f>
      </c>
      <c r="AG236" s="14">
        <f>ROUND(BI236+MIN(AI235+AH236-BI236,MAX(0,$CC236-BW236)),2)</f>
      </c>
      <c r="AH236" s="14">
        <f>ROUND(ROUND(AI235*100,0)*ROUND(AH$3*100000,0)/1200000,0)/100</f>
      </c>
      <c r="AI236" s="14">
        <f>ROUND(AI235+AH236-AG236,2)</f>
      </c>
      <c r="AJ236" s="14">
        <f>ROUND(BJ236+MIN(AL235+AK236-BJ236,MAX(0,$CC236-BX236)),2)</f>
      </c>
      <c r="AK236" s="14">
        <f>ROUND(ROUND(AL235*100,0)*ROUND(AK$3*100000,0)/1200000,0)/100</f>
      </c>
      <c r="AL236" s="14">
        <f>ROUND(AL235+AK236-AJ236,2)</f>
      </c>
      <c r="AM236" s="14">
        <f>ROUND(BK236+MIN(AO235+AN236-BK236,MAX(0,$CC236-BY236)),2)</f>
      </c>
      <c r="AN236" s="14">
        <f>ROUND(ROUND(AO235*100,0)*ROUND(AN$3*100000,0)/1200000,0)/100</f>
      </c>
      <c r="AO236" s="14">
        <f>ROUND(AO235+AN236-AM236,2)</f>
      </c>
      <c r="AP236" s="14">
        <f>ROUND(BL236+MIN(AR235+AQ236-BL236,MAX(0,$CC236-BZ236)),2)</f>
      </c>
      <c r="AQ236" s="14">
        <f>ROUND(ROUND(AR235*100,0)*ROUND(AQ$3*100000,0)/1200000,0)/100</f>
      </c>
      <c r="AR236" s="14">
        <f>ROUND(AR235+AQ236-AP236,2)</f>
      </c>
      <c r="AS236" s="14">
        <f>ROUND(BM236+MIN(AU235+AT236-BM236,MAX(0,$CC236-CA236)),2)</f>
      </c>
      <c r="AT236" s="14">
        <f>ROUND(ROUND(AU235*100,0)*ROUND(AT$3*100000,0)/1200000,0)/100</f>
      </c>
      <c r="AU236" s="14">
        <f>ROUND(AU235+AT236-AS236,2)</f>
      </c>
      <c r="AV236" s="11">
        <f>SUMIF($C$4:$AU$4,"Payment",C236:AU236)</f>
      </c>
      <c r="AW236" s="11">
        <f>SUMIF($C$4:$AU$4,"Interest",C236:AU236)</f>
      </c>
      <c r="AX236" s="11">
        <f>ROUND(SUMIF($C$4:$AU$4,"Balance",C236:AU236),2)</f>
      </c>
      <c r="AY236">
        <f>MIN(E235+D236,C$3)</f>
      </c>
      <c r="AZ236">
        <f>MIN(H235+G236,F$3)</f>
      </c>
      <c r="BA236">
        <f>MIN(K235+J236,I$3)</f>
      </c>
      <c r="BB236">
        <f>MIN(N235+M236,L$3)</f>
      </c>
      <c r="BC236">
        <f>MIN(Q235+P236,O$3)</f>
      </c>
      <c r="BD236">
        <f>MIN(T235+S236,R$3)</f>
      </c>
      <c r="BE236">
        <f>MIN(W235+V236,U$3)</f>
      </c>
      <c r="BF236">
        <f>MIN(Z235+Y236,X$3)</f>
      </c>
      <c r="BG236">
        <f>MIN(AC235+AB236,AA$3)</f>
      </c>
      <c r="BH236">
        <f>MIN(AF235+AE236,AD$3)</f>
      </c>
      <c r="BI236">
        <f>MIN(AI235+AH236,AG$3)</f>
      </c>
      <c r="BJ236">
        <f>MIN(AL235+AK236,AJ$3)</f>
      </c>
      <c r="BK236">
        <f>MIN(AO235+AN236,AM$3)</f>
      </c>
      <c r="BL236">
        <f>MIN(AR235+AQ236,AP$3)</f>
      </c>
      <c r="BM236">
        <f>MIN(AU235+AT236,AS$3)</f>
      </c>
      <c r="BN236">
        <f>E235+D236-AY236</f>
      </c>
      <c r="BO236">
        <f>BN236+H235+G236-AZ236</f>
      </c>
      <c r="BP236">
        <f>BO236+K235+J236-BA236</f>
      </c>
      <c r="BQ236">
        <f>BP236+N235+M236-BB236</f>
      </c>
      <c r="BR236">
        <f>BQ236+Q235+P236-BC236</f>
      </c>
      <c r="BS236">
        <f>BR236+T235+S236-BD236</f>
      </c>
      <c r="BT236">
        <f>BS236+W235+V236-BE236</f>
      </c>
      <c r="BU236">
        <f>BT236+Z235+Y236-BF236</f>
      </c>
      <c r="BV236">
        <f>BU236+AC235+AB236-BG236</f>
      </c>
      <c r="BW236">
        <f>BV236+AF235+AE236-BH236</f>
      </c>
      <c r="BX236">
        <f>BW236+AI235+AH236-BI236</f>
      </c>
      <c r="BY236">
        <f>BX236+AL235+AK236-BJ236</f>
      </c>
      <c r="BZ236">
        <f>BY236+AO235+AN236-BK236</f>
      </c>
      <c r="CA236">
        <f>BZ236+AR235+AQ236-BL236</f>
      </c>
      <c r="CB236">
        <f>CA236+AU235+AT236-BM236</f>
      </c>
      <c r="CC236">
        <f>MAX(0,Plan!$B$6-SUM(AY236:BM236))</f>
      </c>
    </row>
    <row r="237" spans="1:81" x14ac:dyDescent="0.25">
      <c r="A237">
        <v>232</v>
      </c>
      <c r="B237" s="22">
        <f>EDATE(Plan!$B$5,A237-1)</f>
      </c>
      <c r="C237" s="14">
        <f>ROUND(AY237+MIN(E236+D237-AY237,$CC237),2)</f>
      </c>
      <c r="D237" s="14">
        <f>ROUND(ROUND(E236*100,0)*ROUND(D$3*100000,0)/1200000,0)/100</f>
      </c>
      <c r="E237" s="14">
        <f>ROUND(E236+D237-C237,2)</f>
      </c>
      <c r="F237" s="14">
        <f>ROUND(AZ237+MIN(H236+G237-AZ237,MAX(0,$CC237-BN237)),2)</f>
      </c>
      <c r="G237" s="14">
        <f>ROUND(ROUND(H236*100,0)*ROUND(G$3*100000,0)/1200000,0)/100</f>
      </c>
      <c r="H237" s="14">
        <f>ROUND(H236+G237-F237,2)</f>
      </c>
      <c r="I237" s="14">
        <f>ROUND(BA237+MIN(K236+J237-BA237,MAX(0,$CC237-BO237)),2)</f>
      </c>
      <c r="J237" s="14">
        <f>ROUND(ROUND(K236*100,0)*ROUND(J$3*100000,0)/1200000,0)/100</f>
      </c>
      <c r="K237" s="14">
        <f>ROUND(K236+J237-I237,2)</f>
      </c>
      <c r="L237" s="14">
        <f>ROUND(BB237+MIN(N236+M237-BB237,MAX(0,$CC237-BP237)),2)</f>
      </c>
      <c r="M237" s="14">
        <f>ROUND(ROUND(N236*100,0)*ROUND(M$3*100000,0)/1200000,0)/100</f>
      </c>
      <c r="N237" s="14">
        <f>ROUND(N236+M237-L237,2)</f>
      </c>
      <c r="O237" s="14">
        <f>ROUND(BC237+MIN(Q236+P237-BC237,MAX(0,$CC237-BQ237)),2)</f>
      </c>
      <c r="P237" s="14">
        <f>ROUND(ROUND(Q236*100,0)*ROUND(P$3*100000,0)/1200000,0)/100</f>
      </c>
      <c r="Q237" s="14">
        <f>ROUND(Q236+P237-O237,2)</f>
      </c>
      <c r="R237" s="14">
        <f>ROUND(BD237+MIN(T236+S237-BD237,MAX(0,$CC237-BR237)),2)</f>
      </c>
      <c r="S237" s="14">
        <f>ROUND(ROUND(T236*100,0)*ROUND(S$3*100000,0)/1200000,0)/100</f>
      </c>
      <c r="T237" s="14">
        <f>ROUND(T236+S237-R237,2)</f>
      </c>
      <c r="U237" s="14">
        <f>ROUND(BE237+MIN(W236+V237-BE237,MAX(0,$CC237-BS237)),2)</f>
      </c>
      <c r="V237" s="14">
        <f>ROUND(ROUND(W236*100,0)*ROUND(V$3*100000,0)/1200000,0)/100</f>
      </c>
      <c r="W237" s="14">
        <f>ROUND(W236+V237-U237,2)</f>
      </c>
      <c r="X237" s="14">
        <f>ROUND(BF237+MIN(Z236+Y237-BF237,MAX(0,$CC237-BT237)),2)</f>
      </c>
      <c r="Y237" s="14">
        <f>ROUND(ROUND(Z236*100,0)*ROUND(Y$3*100000,0)/1200000,0)/100</f>
      </c>
      <c r="Z237" s="14">
        <f>ROUND(Z236+Y237-X237,2)</f>
      </c>
      <c r="AA237" s="14">
        <f>ROUND(BG237+MIN(AC236+AB237-BG237,MAX(0,$CC237-BU237)),2)</f>
      </c>
      <c r="AB237" s="14">
        <f>ROUND(ROUND(AC236*100,0)*ROUND(AB$3*100000,0)/1200000,0)/100</f>
      </c>
      <c r="AC237" s="14">
        <f>ROUND(AC236+AB237-AA237,2)</f>
      </c>
      <c r="AD237" s="14">
        <f>ROUND(BH237+MIN(AF236+AE237-BH237,MAX(0,$CC237-BV237)),2)</f>
      </c>
      <c r="AE237" s="14">
        <f>ROUND(ROUND(AF236*100,0)*ROUND(AE$3*100000,0)/1200000,0)/100</f>
      </c>
      <c r="AF237" s="14">
        <f>ROUND(AF236+AE237-AD237,2)</f>
      </c>
      <c r="AG237" s="14">
        <f>ROUND(BI237+MIN(AI236+AH237-BI237,MAX(0,$CC237-BW237)),2)</f>
      </c>
      <c r="AH237" s="14">
        <f>ROUND(ROUND(AI236*100,0)*ROUND(AH$3*100000,0)/1200000,0)/100</f>
      </c>
      <c r="AI237" s="14">
        <f>ROUND(AI236+AH237-AG237,2)</f>
      </c>
      <c r="AJ237" s="14">
        <f>ROUND(BJ237+MIN(AL236+AK237-BJ237,MAX(0,$CC237-BX237)),2)</f>
      </c>
      <c r="AK237" s="14">
        <f>ROUND(ROUND(AL236*100,0)*ROUND(AK$3*100000,0)/1200000,0)/100</f>
      </c>
      <c r="AL237" s="14">
        <f>ROUND(AL236+AK237-AJ237,2)</f>
      </c>
      <c r="AM237" s="14">
        <f>ROUND(BK237+MIN(AO236+AN237-BK237,MAX(0,$CC237-BY237)),2)</f>
      </c>
      <c r="AN237" s="14">
        <f>ROUND(ROUND(AO236*100,0)*ROUND(AN$3*100000,0)/1200000,0)/100</f>
      </c>
      <c r="AO237" s="14">
        <f>ROUND(AO236+AN237-AM237,2)</f>
      </c>
      <c r="AP237" s="14">
        <f>ROUND(BL237+MIN(AR236+AQ237-BL237,MAX(0,$CC237-BZ237)),2)</f>
      </c>
      <c r="AQ237" s="14">
        <f>ROUND(ROUND(AR236*100,0)*ROUND(AQ$3*100000,0)/1200000,0)/100</f>
      </c>
      <c r="AR237" s="14">
        <f>ROUND(AR236+AQ237-AP237,2)</f>
      </c>
      <c r="AS237" s="14">
        <f>ROUND(BM237+MIN(AU236+AT237-BM237,MAX(0,$CC237-CA237)),2)</f>
      </c>
      <c r="AT237" s="14">
        <f>ROUND(ROUND(AU236*100,0)*ROUND(AT$3*100000,0)/1200000,0)/100</f>
      </c>
      <c r="AU237" s="14">
        <f>ROUND(AU236+AT237-AS237,2)</f>
      </c>
      <c r="AV237" s="11">
        <f>SUMIF($C$4:$AU$4,"Payment",C237:AU237)</f>
      </c>
      <c r="AW237" s="11">
        <f>SUMIF($C$4:$AU$4,"Interest",C237:AU237)</f>
      </c>
      <c r="AX237" s="11">
        <f>ROUND(SUMIF($C$4:$AU$4,"Balance",C237:AU237),2)</f>
      </c>
      <c r="AY237">
        <f>MIN(E236+D237,C$3)</f>
      </c>
      <c r="AZ237">
        <f>MIN(H236+G237,F$3)</f>
      </c>
      <c r="BA237">
        <f>MIN(K236+J237,I$3)</f>
      </c>
      <c r="BB237">
        <f>MIN(N236+M237,L$3)</f>
      </c>
      <c r="BC237">
        <f>MIN(Q236+P237,O$3)</f>
      </c>
      <c r="BD237">
        <f>MIN(T236+S237,R$3)</f>
      </c>
      <c r="BE237">
        <f>MIN(W236+V237,U$3)</f>
      </c>
      <c r="BF237">
        <f>MIN(Z236+Y237,X$3)</f>
      </c>
      <c r="BG237">
        <f>MIN(AC236+AB237,AA$3)</f>
      </c>
      <c r="BH237">
        <f>MIN(AF236+AE237,AD$3)</f>
      </c>
      <c r="BI237">
        <f>MIN(AI236+AH237,AG$3)</f>
      </c>
      <c r="BJ237">
        <f>MIN(AL236+AK237,AJ$3)</f>
      </c>
      <c r="BK237">
        <f>MIN(AO236+AN237,AM$3)</f>
      </c>
      <c r="BL237">
        <f>MIN(AR236+AQ237,AP$3)</f>
      </c>
      <c r="BM237">
        <f>MIN(AU236+AT237,AS$3)</f>
      </c>
      <c r="BN237">
        <f>E236+D237-AY237</f>
      </c>
      <c r="BO237">
        <f>BN237+H236+G237-AZ237</f>
      </c>
      <c r="BP237">
        <f>BO237+K236+J237-BA237</f>
      </c>
      <c r="BQ237">
        <f>BP237+N236+M237-BB237</f>
      </c>
      <c r="BR237">
        <f>BQ237+Q236+P237-BC237</f>
      </c>
      <c r="BS237">
        <f>BR237+T236+S237-BD237</f>
      </c>
      <c r="BT237">
        <f>BS237+W236+V237-BE237</f>
      </c>
      <c r="BU237">
        <f>BT237+Z236+Y237-BF237</f>
      </c>
      <c r="BV237">
        <f>BU237+AC236+AB237-BG237</f>
      </c>
      <c r="BW237">
        <f>BV237+AF236+AE237-BH237</f>
      </c>
      <c r="BX237">
        <f>BW237+AI236+AH237-BI237</f>
      </c>
      <c r="BY237">
        <f>BX237+AL236+AK237-BJ237</f>
      </c>
      <c r="BZ237">
        <f>BY237+AO236+AN237-BK237</f>
      </c>
      <c r="CA237">
        <f>BZ237+AR236+AQ237-BL237</f>
      </c>
      <c r="CB237">
        <f>CA237+AU236+AT237-BM237</f>
      </c>
      <c r="CC237">
        <f>MAX(0,Plan!$B$6-SUM(AY237:BM237))</f>
      </c>
    </row>
    <row r="238" spans="1:81" x14ac:dyDescent="0.25">
      <c r="A238">
        <v>233</v>
      </c>
      <c r="B238" s="22">
        <f>EDATE(Plan!$B$5,A238-1)</f>
      </c>
      <c r="C238" s="14">
        <f>ROUND(AY238+MIN(E237+D238-AY238,$CC238),2)</f>
      </c>
      <c r="D238" s="14">
        <f>ROUND(ROUND(E237*100,0)*ROUND(D$3*100000,0)/1200000,0)/100</f>
      </c>
      <c r="E238" s="14">
        <f>ROUND(E237+D238-C238,2)</f>
      </c>
      <c r="F238" s="14">
        <f>ROUND(AZ238+MIN(H237+G238-AZ238,MAX(0,$CC238-BN238)),2)</f>
      </c>
      <c r="G238" s="14">
        <f>ROUND(ROUND(H237*100,0)*ROUND(G$3*100000,0)/1200000,0)/100</f>
      </c>
      <c r="H238" s="14">
        <f>ROUND(H237+G238-F238,2)</f>
      </c>
      <c r="I238" s="14">
        <f>ROUND(BA238+MIN(K237+J238-BA238,MAX(0,$CC238-BO238)),2)</f>
      </c>
      <c r="J238" s="14">
        <f>ROUND(ROUND(K237*100,0)*ROUND(J$3*100000,0)/1200000,0)/100</f>
      </c>
      <c r="K238" s="14">
        <f>ROUND(K237+J238-I238,2)</f>
      </c>
      <c r="L238" s="14">
        <f>ROUND(BB238+MIN(N237+M238-BB238,MAX(0,$CC238-BP238)),2)</f>
      </c>
      <c r="M238" s="14">
        <f>ROUND(ROUND(N237*100,0)*ROUND(M$3*100000,0)/1200000,0)/100</f>
      </c>
      <c r="N238" s="14">
        <f>ROUND(N237+M238-L238,2)</f>
      </c>
      <c r="O238" s="14">
        <f>ROUND(BC238+MIN(Q237+P238-BC238,MAX(0,$CC238-BQ238)),2)</f>
      </c>
      <c r="P238" s="14">
        <f>ROUND(ROUND(Q237*100,0)*ROUND(P$3*100000,0)/1200000,0)/100</f>
      </c>
      <c r="Q238" s="14">
        <f>ROUND(Q237+P238-O238,2)</f>
      </c>
      <c r="R238" s="14">
        <f>ROUND(BD238+MIN(T237+S238-BD238,MAX(0,$CC238-BR238)),2)</f>
      </c>
      <c r="S238" s="14">
        <f>ROUND(ROUND(T237*100,0)*ROUND(S$3*100000,0)/1200000,0)/100</f>
      </c>
      <c r="T238" s="14">
        <f>ROUND(T237+S238-R238,2)</f>
      </c>
      <c r="U238" s="14">
        <f>ROUND(BE238+MIN(W237+V238-BE238,MAX(0,$CC238-BS238)),2)</f>
      </c>
      <c r="V238" s="14">
        <f>ROUND(ROUND(W237*100,0)*ROUND(V$3*100000,0)/1200000,0)/100</f>
      </c>
      <c r="W238" s="14">
        <f>ROUND(W237+V238-U238,2)</f>
      </c>
      <c r="X238" s="14">
        <f>ROUND(BF238+MIN(Z237+Y238-BF238,MAX(0,$CC238-BT238)),2)</f>
      </c>
      <c r="Y238" s="14">
        <f>ROUND(ROUND(Z237*100,0)*ROUND(Y$3*100000,0)/1200000,0)/100</f>
      </c>
      <c r="Z238" s="14">
        <f>ROUND(Z237+Y238-X238,2)</f>
      </c>
      <c r="AA238" s="14">
        <f>ROUND(BG238+MIN(AC237+AB238-BG238,MAX(0,$CC238-BU238)),2)</f>
      </c>
      <c r="AB238" s="14">
        <f>ROUND(ROUND(AC237*100,0)*ROUND(AB$3*100000,0)/1200000,0)/100</f>
      </c>
      <c r="AC238" s="14">
        <f>ROUND(AC237+AB238-AA238,2)</f>
      </c>
      <c r="AD238" s="14">
        <f>ROUND(BH238+MIN(AF237+AE238-BH238,MAX(0,$CC238-BV238)),2)</f>
      </c>
      <c r="AE238" s="14">
        <f>ROUND(ROUND(AF237*100,0)*ROUND(AE$3*100000,0)/1200000,0)/100</f>
      </c>
      <c r="AF238" s="14">
        <f>ROUND(AF237+AE238-AD238,2)</f>
      </c>
      <c r="AG238" s="14">
        <f>ROUND(BI238+MIN(AI237+AH238-BI238,MAX(0,$CC238-BW238)),2)</f>
      </c>
      <c r="AH238" s="14">
        <f>ROUND(ROUND(AI237*100,0)*ROUND(AH$3*100000,0)/1200000,0)/100</f>
      </c>
      <c r="AI238" s="14">
        <f>ROUND(AI237+AH238-AG238,2)</f>
      </c>
      <c r="AJ238" s="14">
        <f>ROUND(BJ238+MIN(AL237+AK238-BJ238,MAX(0,$CC238-BX238)),2)</f>
      </c>
      <c r="AK238" s="14">
        <f>ROUND(ROUND(AL237*100,0)*ROUND(AK$3*100000,0)/1200000,0)/100</f>
      </c>
      <c r="AL238" s="14">
        <f>ROUND(AL237+AK238-AJ238,2)</f>
      </c>
      <c r="AM238" s="14">
        <f>ROUND(BK238+MIN(AO237+AN238-BK238,MAX(0,$CC238-BY238)),2)</f>
      </c>
      <c r="AN238" s="14">
        <f>ROUND(ROUND(AO237*100,0)*ROUND(AN$3*100000,0)/1200000,0)/100</f>
      </c>
      <c r="AO238" s="14">
        <f>ROUND(AO237+AN238-AM238,2)</f>
      </c>
      <c r="AP238" s="14">
        <f>ROUND(BL238+MIN(AR237+AQ238-BL238,MAX(0,$CC238-BZ238)),2)</f>
      </c>
      <c r="AQ238" s="14">
        <f>ROUND(ROUND(AR237*100,0)*ROUND(AQ$3*100000,0)/1200000,0)/100</f>
      </c>
      <c r="AR238" s="14">
        <f>ROUND(AR237+AQ238-AP238,2)</f>
      </c>
      <c r="AS238" s="14">
        <f>ROUND(BM238+MIN(AU237+AT238-BM238,MAX(0,$CC238-CA238)),2)</f>
      </c>
      <c r="AT238" s="14">
        <f>ROUND(ROUND(AU237*100,0)*ROUND(AT$3*100000,0)/1200000,0)/100</f>
      </c>
      <c r="AU238" s="14">
        <f>ROUND(AU237+AT238-AS238,2)</f>
      </c>
      <c r="AV238" s="11">
        <f>SUMIF($C$4:$AU$4,"Payment",C238:AU238)</f>
      </c>
      <c r="AW238" s="11">
        <f>SUMIF($C$4:$AU$4,"Interest",C238:AU238)</f>
      </c>
      <c r="AX238" s="11">
        <f>ROUND(SUMIF($C$4:$AU$4,"Balance",C238:AU238),2)</f>
      </c>
      <c r="AY238">
        <f>MIN(E237+D238,C$3)</f>
      </c>
      <c r="AZ238">
        <f>MIN(H237+G238,F$3)</f>
      </c>
      <c r="BA238">
        <f>MIN(K237+J238,I$3)</f>
      </c>
      <c r="BB238">
        <f>MIN(N237+M238,L$3)</f>
      </c>
      <c r="BC238">
        <f>MIN(Q237+P238,O$3)</f>
      </c>
      <c r="BD238">
        <f>MIN(T237+S238,R$3)</f>
      </c>
      <c r="BE238">
        <f>MIN(W237+V238,U$3)</f>
      </c>
      <c r="BF238">
        <f>MIN(Z237+Y238,X$3)</f>
      </c>
      <c r="BG238">
        <f>MIN(AC237+AB238,AA$3)</f>
      </c>
      <c r="BH238">
        <f>MIN(AF237+AE238,AD$3)</f>
      </c>
      <c r="BI238">
        <f>MIN(AI237+AH238,AG$3)</f>
      </c>
      <c r="BJ238">
        <f>MIN(AL237+AK238,AJ$3)</f>
      </c>
      <c r="BK238">
        <f>MIN(AO237+AN238,AM$3)</f>
      </c>
      <c r="BL238">
        <f>MIN(AR237+AQ238,AP$3)</f>
      </c>
      <c r="BM238">
        <f>MIN(AU237+AT238,AS$3)</f>
      </c>
      <c r="BN238">
        <f>E237+D238-AY238</f>
      </c>
      <c r="BO238">
        <f>BN238+H237+G238-AZ238</f>
      </c>
      <c r="BP238">
        <f>BO238+K237+J238-BA238</f>
      </c>
      <c r="BQ238">
        <f>BP238+N237+M238-BB238</f>
      </c>
      <c r="BR238">
        <f>BQ238+Q237+P238-BC238</f>
      </c>
      <c r="BS238">
        <f>BR238+T237+S238-BD238</f>
      </c>
      <c r="BT238">
        <f>BS238+W237+V238-BE238</f>
      </c>
      <c r="BU238">
        <f>BT238+Z237+Y238-BF238</f>
      </c>
      <c r="BV238">
        <f>BU238+AC237+AB238-BG238</f>
      </c>
      <c r="BW238">
        <f>BV238+AF237+AE238-BH238</f>
      </c>
      <c r="BX238">
        <f>BW238+AI237+AH238-BI238</f>
      </c>
      <c r="BY238">
        <f>BX238+AL237+AK238-BJ238</f>
      </c>
      <c r="BZ238">
        <f>BY238+AO237+AN238-BK238</f>
      </c>
      <c r="CA238">
        <f>BZ238+AR237+AQ238-BL238</f>
      </c>
      <c r="CB238">
        <f>CA238+AU237+AT238-BM238</f>
      </c>
      <c r="CC238">
        <f>MAX(0,Plan!$B$6-SUM(AY238:BM238))</f>
      </c>
    </row>
    <row r="239" spans="1:81" x14ac:dyDescent="0.25">
      <c r="A239">
        <v>234</v>
      </c>
      <c r="B239" s="22">
        <f>EDATE(Plan!$B$5,A239-1)</f>
      </c>
      <c r="C239" s="14">
        <f>ROUND(AY239+MIN(E238+D239-AY239,$CC239),2)</f>
      </c>
      <c r="D239" s="14">
        <f>ROUND(ROUND(E238*100,0)*ROUND(D$3*100000,0)/1200000,0)/100</f>
      </c>
      <c r="E239" s="14">
        <f>ROUND(E238+D239-C239,2)</f>
      </c>
      <c r="F239" s="14">
        <f>ROUND(AZ239+MIN(H238+G239-AZ239,MAX(0,$CC239-BN239)),2)</f>
      </c>
      <c r="G239" s="14">
        <f>ROUND(ROUND(H238*100,0)*ROUND(G$3*100000,0)/1200000,0)/100</f>
      </c>
      <c r="H239" s="14">
        <f>ROUND(H238+G239-F239,2)</f>
      </c>
      <c r="I239" s="14">
        <f>ROUND(BA239+MIN(K238+J239-BA239,MAX(0,$CC239-BO239)),2)</f>
      </c>
      <c r="J239" s="14">
        <f>ROUND(ROUND(K238*100,0)*ROUND(J$3*100000,0)/1200000,0)/100</f>
      </c>
      <c r="K239" s="14">
        <f>ROUND(K238+J239-I239,2)</f>
      </c>
      <c r="L239" s="14">
        <f>ROUND(BB239+MIN(N238+M239-BB239,MAX(0,$CC239-BP239)),2)</f>
      </c>
      <c r="M239" s="14">
        <f>ROUND(ROUND(N238*100,0)*ROUND(M$3*100000,0)/1200000,0)/100</f>
      </c>
      <c r="N239" s="14">
        <f>ROUND(N238+M239-L239,2)</f>
      </c>
      <c r="O239" s="14">
        <f>ROUND(BC239+MIN(Q238+P239-BC239,MAX(0,$CC239-BQ239)),2)</f>
      </c>
      <c r="P239" s="14">
        <f>ROUND(ROUND(Q238*100,0)*ROUND(P$3*100000,0)/1200000,0)/100</f>
      </c>
      <c r="Q239" s="14">
        <f>ROUND(Q238+P239-O239,2)</f>
      </c>
      <c r="R239" s="14">
        <f>ROUND(BD239+MIN(T238+S239-BD239,MAX(0,$CC239-BR239)),2)</f>
      </c>
      <c r="S239" s="14">
        <f>ROUND(ROUND(T238*100,0)*ROUND(S$3*100000,0)/1200000,0)/100</f>
      </c>
      <c r="T239" s="14">
        <f>ROUND(T238+S239-R239,2)</f>
      </c>
      <c r="U239" s="14">
        <f>ROUND(BE239+MIN(W238+V239-BE239,MAX(0,$CC239-BS239)),2)</f>
      </c>
      <c r="V239" s="14">
        <f>ROUND(ROUND(W238*100,0)*ROUND(V$3*100000,0)/1200000,0)/100</f>
      </c>
      <c r="W239" s="14">
        <f>ROUND(W238+V239-U239,2)</f>
      </c>
      <c r="X239" s="14">
        <f>ROUND(BF239+MIN(Z238+Y239-BF239,MAX(0,$CC239-BT239)),2)</f>
      </c>
      <c r="Y239" s="14">
        <f>ROUND(ROUND(Z238*100,0)*ROUND(Y$3*100000,0)/1200000,0)/100</f>
      </c>
      <c r="Z239" s="14">
        <f>ROUND(Z238+Y239-X239,2)</f>
      </c>
      <c r="AA239" s="14">
        <f>ROUND(BG239+MIN(AC238+AB239-BG239,MAX(0,$CC239-BU239)),2)</f>
      </c>
      <c r="AB239" s="14">
        <f>ROUND(ROUND(AC238*100,0)*ROUND(AB$3*100000,0)/1200000,0)/100</f>
      </c>
      <c r="AC239" s="14">
        <f>ROUND(AC238+AB239-AA239,2)</f>
      </c>
      <c r="AD239" s="14">
        <f>ROUND(BH239+MIN(AF238+AE239-BH239,MAX(0,$CC239-BV239)),2)</f>
      </c>
      <c r="AE239" s="14">
        <f>ROUND(ROUND(AF238*100,0)*ROUND(AE$3*100000,0)/1200000,0)/100</f>
      </c>
      <c r="AF239" s="14">
        <f>ROUND(AF238+AE239-AD239,2)</f>
      </c>
      <c r="AG239" s="14">
        <f>ROUND(BI239+MIN(AI238+AH239-BI239,MAX(0,$CC239-BW239)),2)</f>
      </c>
      <c r="AH239" s="14">
        <f>ROUND(ROUND(AI238*100,0)*ROUND(AH$3*100000,0)/1200000,0)/100</f>
      </c>
      <c r="AI239" s="14">
        <f>ROUND(AI238+AH239-AG239,2)</f>
      </c>
      <c r="AJ239" s="14">
        <f>ROUND(BJ239+MIN(AL238+AK239-BJ239,MAX(0,$CC239-BX239)),2)</f>
      </c>
      <c r="AK239" s="14">
        <f>ROUND(ROUND(AL238*100,0)*ROUND(AK$3*100000,0)/1200000,0)/100</f>
      </c>
      <c r="AL239" s="14">
        <f>ROUND(AL238+AK239-AJ239,2)</f>
      </c>
      <c r="AM239" s="14">
        <f>ROUND(BK239+MIN(AO238+AN239-BK239,MAX(0,$CC239-BY239)),2)</f>
      </c>
      <c r="AN239" s="14">
        <f>ROUND(ROUND(AO238*100,0)*ROUND(AN$3*100000,0)/1200000,0)/100</f>
      </c>
      <c r="AO239" s="14">
        <f>ROUND(AO238+AN239-AM239,2)</f>
      </c>
      <c r="AP239" s="14">
        <f>ROUND(BL239+MIN(AR238+AQ239-BL239,MAX(0,$CC239-BZ239)),2)</f>
      </c>
      <c r="AQ239" s="14">
        <f>ROUND(ROUND(AR238*100,0)*ROUND(AQ$3*100000,0)/1200000,0)/100</f>
      </c>
      <c r="AR239" s="14">
        <f>ROUND(AR238+AQ239-AP239,2)</f>
      </c>
      <c r="AS239" s="14">
        <f>ROUND(BM239+MIN(AU238+AT239-BM239,MAX(0,$CC239-CA239)),2)</f>
      </c>
      <c r="AT239" s="14">
        <f>ROUND(ROUND(AU238*100,0)*ROUND(AT$3*100000,0)/1200000,0)/100</f>
      </c>
      <c r="AU239" s="14">
        <f>ROUND(AU238+AT239-AS239,2)</f>
      </c>
      <c r="AV239" s="11">
        <f>SUMIF($C$4:$AU$4,"Payment",C239:AU239)</f>
      </c>
      <c r="AW239" s="11">
        <f>SUMIF($C$4:$AU$4,"Interest",C239:AU239)</f>
      </c>
      <c r="AX239" s="11">
        <f>ROUND(SUMIF($C$4:$AU$4,"Balance",C239:AU239),2)</f>
      </c>
      <c r="AY239">
        <f>MIN(E238+D239,C$3)</f>
      </c>
      <c r="AZ239">
        <f>MIN(H238+G239,F$3)</f>
      </c>
      <c r="BA239">
        <f>MIN(K238+J239,I$3)</f>
      </c>
      <c r="BB239">
        <f>MIN(N238+M239,L$3)</f>
      </c>
      <c r="BC239">
        <f>MIN(Q238+P239,O$3)</f>
      </c>
      <c r="BD239">
        <f>MIN(T238+S239,R$3)</f>
      </c>
      <c r="BE239">
        <f>MIN(W238+V239,U$3)</f>
      </c>
      <c r="BF239">
        <f>MIN(Z238+Y239,X$3)</f>
      </c>
      <c r="BG239">
        <f>MIN(AC238+AB239,AA$3)</f>
      </c>
      <c r="BH239">
        <f>MIN(AF238+AE239,AD$3)</f>
      </c>
      <c r="BI239">
        <f>MIN(AI238+AH239,AG$3)</f>
      </c>
      <c r="BJ239">
        <f>MIN(AL238+AK239,AJ$3)</f>
      </c>
      <c r="BK239">
        <f>MIN(AO238+AN239,AM$3)</f>
      </c>
      <c r="BL239">
        <f>MIN(AR238+AQ239,AP$3)</f>
      </c>
      <c r="BM239">
        <f>MIN(AU238+AT239,AS$3)</f>
      </c>
      <c r="BN239">
        <f>E238+D239-AY239</f>
      </c>
      <c r="BO239">
        <f>BN239+H238+G239-AZ239</f>
      </c>
      <c r="BP239">
        <f>BO239+K238+J239-BA239</f>
      </c>
      <c r="BQ239">
        <f>BP239+N238+M239-BB239</f>
      </c>
      <c r="BR239">
        <f>BQ239+Q238+P239-BC239</f>
      </c>
      <c r="BS239">
        <f>BR239+T238+S239-BD239</f>
      </c>
      <c r="BT239">
        <f>BS239+W238+V239-BE239</f>
      </c>
      <c r="BU239">
        <f>BT239+Z238+Y239-BF239</f>
      </c>
      <c r="BV239">
        <f>BU239+AC238+AB239-BG239</f>
      </c>
      <c r="BW239">
        <f>BV239+AF238+AE239-BH239</f>
      </c>
      <c r="BX239">
        <f>BW239+AI238+AH239-BI239</f>
      </c>
      <c r="BY239">
        <f>BX239+AL238+AK239-BJ239</f>
      </c>
      <c r="BZ239">
        <f>BY239+AO238+AN239-BK239</f>
      </c>
      <c r="CA239">
        <f>BZ239+AR238+AQ239-BL239</f>
      </c>
      <c r="CB239">
        <f>CA239+AU238+AT239-BM239</f>
      </c>
      <c r="CC239">
        <f>MAX(0,Plan!$B$6-SUM(AY239:BM239))</f>
      </c>
    </row>
    <row r="240" spans="1:81" x14ac:dyDescent="0.25">
      <c r="A240">
        <v>235</v>
      </c>
      <c r="B240" s="22">
        <f>EDATE(Plan!$B$5,A240-1)</f>
      </c>
      <c r="C240" s="14">
        <f>ROUND(AY240+MIN(E239+D240-AY240,$CC240),2)</f>
      </c>
      <c r="D240" s="14">
        <f>ROUND(ROUND(E239*100,0)*ROUND(D$3*100000,0)/1200000,0)/100</f>
      </c>
      <c r="E240" s="14">
        <f>ROUND(E239+D240-C240,2)</f>
      </c>
      <c r="F240" s="14">
        <f>ROUND(AZ240+MIN(H239+G240-AZ240,MAX(0,$CC240-BN240)),2)</f>
      </c>
      <c r="G240" s="14">
        <f>ROUND(ROUND(H239*100,0)*ROUND(G$3*100000,0)/1200000,0)/100</f>
      </c>
      <c r="H240" s="14">
        <f>ROUND(H239+G240-F240,2)</f>
      </c>
      <c r="I240" s="14">
        <f>ROUND(BA240+MIN(K239+J240-BA240,MAX(0,$CC240-BO240)),2)</f>
      </c>
      <c r="J240" s="14">
        <f>ROUND(ROUND(K239*100,0)*ROUND(J$3*100000,0)/1200000,0)/100</f>
      </c>
      <c r="K240" s="14">
        <f>ROUND(K239+J240-I240,2)</f>
      </c>
      <c r="L240" s="14">
        <f>ROUND(BB240+MIN(N239+M240-BB240,MAX(0,$CC240-BP240)),2)</f>
      </c>
      <c r="M240" s="14">
        <f>ROUND(ROUND(N239*100,0)*ROUND(M$3*100000,0)/1200000,0)/100</f>
      </c>
      <c r="N240" s="14">
        <f>ROUND(N239+M240-L240,2)</f>
      </c>
      <c r="O240" s="14">
        <f>ROUND(BC240+MIN(Q239+P240-BC240,MAX(0,$CC240-BQ240)),2)</f>
      </c>
      <c r="P240" s="14">
        <f>ROUND(ROUND(Q239*100,0)*ROUND(P$3*100000,0)/1200000,0)/100</f>
      </c>
      <c r="Q240" s="14">
        <f>ROUND(Q239+P240-O240,2)</f>
      </c>
      <c r="R240" s="14">
        <f>ROUND(BD240+MIN(T239+S240-BD240,MAX(0,$CC240-BR240)),2)</f>
      </c>
      <c r="S240" s="14">
        <f>ROUND(ROUND(T239*100,0)*ROUND(S$3*100000,0)/1200000,0)/100</f>
      </c>
      <c r="T240" s="14">
        <f>ROUND(T239+S240-R240,2)</f>
      </c>
      <c r="U240" s="14">
        <f>ROUND(BE240+MIN(W239+V240-BE240,MAX(0,$CC240-BS240)),2)</f>
      </c>
      <c r="V240" s="14">
        <f>ROUND(ROUND(W239*100,0)*ROUND(V$3*100000,0)/1200000,0)/100</f>
      </c>
      <c r="W240" s="14">
        <f>ROUND(W239+V240-U240,2)</f>
      </c>
      <c r="X240" s="14">
        <f>ROUND(BF240+MIN(Z239+Y240-BF240,MAX(0,$CC240-BT240)),2)</f>
      </c>
      <c r="Y240" s="14">
        <f>ROUND(ROUND(Z239*100,0)*ROUND(Y$3*100000,0)/1200000,0)/100</f>
      </c>
      <c r="Z240" s="14">
        <f>ROUND(Z239+Y240-X240,2)</f>
      </c>
      <c r="AA240" s="14">
        <f>ROUND(BG240+MIN(AC239+AB240-BG240,MAX(0,$CC240-BU240)),2)</f>
      </c>
      <c r="AB240" s="14">
        <f>ROUND(ROUND(AC239*100,0)*ROUND(AB$3*100000,0)/1200000,0)/100</f>
      </c>
      <c r="AC240" s="14">
        <f>ROUND(AC239+AB240-AA240,2)</f>
      </c>
      <c r="AD240" s="14">
        <f>ROUND(BH240+MIN(AF239+AE240-BH240,MAX(0,$CC240-BV240)),2)</f>
      </c>
      <c r="AE240" s="14">
        <f>ROUND(ROUND(AF239*100,0)*ROUND(AE$3*100000,0)/1200000,0)/100</f>
      </c>
      <c r="AF240" s="14">
        <f>ROUND(AF239+AE240-AD240,2)</f>
      </c>
      <c r="AG240" s="14">
        <f>ROUND(BI240+MIN(AI239+AH240-BI240,MAX(0,$CC240-BW240)),2)</f>
      </c>
      <c r="AH240" s="14">
        <f>ROUND(ROUND(AI239*100,0)*ROUND(AH$3*100000,0)/1200000,0)/100</f>
      </c>
      <c r="AI240" s="14">
        <f>ROUND(AI239+AH240-AG240,2)</f>
      </c>
      <c r="AJ240" s="14">
        <f>ROUND(BJ240+MIN(AL239+AK240-BJ240,MAX(0,$CC240-BX240)),2)</f>
      </c>
      <c r="AK240" s="14">
        <f>ROUND(ROUND(AL239*100,0)*ROUND(AK$3*100000,0)/1200000,0)/100</f>
      </c>
      <c r="AL240" s="14">
        <f>ROUND(AL239+AK240-AJ240,2)</f>
      </c>
      <c r="AM240" s="14">
        <f>ROUND(BK240+MIN(AO239+AN240-BK240,MAX(0,$CC240-BY240)),2)</f>
      </c>
      <c r="AN240" s="14">
        <f>ROUND(ROUND(AO239*100,0)*ROUND(AN$3*100000,0)/1200000,0)/100</f>
      </c>
      <c r="AO240" s="14">
        <f>ROUND(AO239+AN240-AM240,2)</f>
      </c>
      <c r="AP240" s="14">
        <f>ROUND(BL240+MIN(AR239+AQ240-BL240,MAX(0,$CC240-BZ240)),2)</f>
      </c>
      <c r="AQ240" s="14">
        <f>ROUND(ROUND(AR239*100,0)*ROUND(AQ$3*100000,0)/1200000,0)/100</f>
      </c>
      <c r="AR240" s="14">
        <f>ROUND(AR239+AQ240-AP240,2)</f>
      </c>
      <c r="AS240" s="14">
        <f>ROUND(BM240+MIN(AU239+AT240-BM240,MAX(0,$CC240-CA240)),2)</f>
      </c>
      <c r="AT240" s="14">
        <f>ROUND(ROUND(AU239*100,0)*ROUND(AT$3*100000,0)/1200000,0)/100</f>
      </c>
      <c r="AU240" s="14">
        <f>ROUND(AU239+AT240-AS240,2)</f>
      </c>
      <c r="AV240" s="11">
        <f>SUMIF($C$4:$AU$4,"Payment",C240:AU240)</f>
      </c>
      <c r="AW240" s="11">
        <f>SUMIF($C$4:$AU$4,"Interest",C240:AU240)</f>
      </c>
      <c r="AX240" s="11">
        <f>ROUND(SUMIF($C$4:$AU$4,"Balance",C240:AU240),2)</f>
      </c>
      <c r="AY240">
        <f>MIN(E239+D240,C$3)</f>
      </c>
      <c r="AZ240">
        <f>MIN(H239+G240,F$3)</f>
      </c>
      <c r="BA240">
        <f>MIN(K239+J240,I$3)</f>
      </c>
      <c r="BB240">
        <f>MIN(N239+M240,L$3)</f>
      </c>
      <c r="BC240">
        <f>MIN(Q239+P240,O$3)</f>
      </c>
      <c r="BD240">
        <f>MIN(T239+S240,R$3)</f>
      </c>
      <c r="BE240">
        <f>MIN(W239+V240,U$3)</f>
      </c>
      <c r="BF240">
        <f>MIN(Z239+Y240,X$3)</f>
      </c>
      <c r="BG240">
        <f>MIN(AC239+AB240,AA$3)</f>
      </c>
      <c r="BH240">
        <f>MIN(AF239+AE240,AD$3)</f>
      </c>
      <c r="BI240">
        <f>MIN(AI239+AH240,AG$3)</f>
      </c>
      <c r="BJ240">
        <f>MIN(AL239+AK240,AJ$3)</f>
      </c>
      <c r="BK240">
        <f>MIN(AO239+AN240,AM$3)</f>
      </c>
      <c r="BL240">
        <f>MIN(AR239+AQ240,AP$3)</f>
      </c>
      <c r="BM240">
        <f>MIN(AU239+AT240,AS$3)</f>
      </c>
      <c r="BN240">
        <f>E239+D240-AY240</f>
      </c>
      <c r="BO240">
        <f>BN240+H239+G240-AZ240</f>
      </c>
      <c r="BP240">
        <f>BO240+K239+J240-BA240</f>
      </c>
      <c r="BQ240">
        <f>BP240+N239+M240-BB240</f>
      </c>
      <c r="BR240">
        <f>BQ240+Q239+P240-BC240</f>
      </c>
      <c r="BS240">
        <f>BR240+T239+S240-BD240</f>
      </c>
      <c r="BT240">
        <f>BS240+W239+V240-BE240</f>
      </c>
      <c r="BU240">
        <f>BT240+Z239+Y240-BF240</f>
      </c>
      <c r="BV240">
        <f>BU240+AC239+AB240-BG240</f>
      </c>
      <c r="BW240">
        <f>BV240+AF239+AE240-BH240</f>
      </c>
      <c r="BX240">
        <f>BW240+AI239+AH240-BI240</f>
      </c>
      <c r="BY240">
        <f>BX240+AL239+AK240-BJ240</f>
      </c>
      <c r="BZ240">
        <f>BY240+AO239+AN240-BK240</f>
      </c>
      <c r="CA240">
        <f>BZ240+AR239+AQ240-BL240</f>
      </c>
      <c r="CB240">
        <f>CA240+AU239+AT240-BM240</f>
      </c>
      <c r="CC240">
        <f>MAX(0,Plan!$B$6-SUM(AY240:BM240))</f>
      </c>
    </row>
    <row r="241" spans="1:81" x14ac:dyDescent="0.25">
      <c r="A241">
        <v>236</v>
      </c>
      <c r="B241" s="22">
        <f>EDATE(Plan!$B$5,A241-1)</f>
      </c>
      <c r="C241" s="14">
        <f>ROUND(AY241+MIN(E240+D241-AY241,$CC241),2)</f>
      </c>
      <c r="D241" s="14">
        <f>ROUND(ROUND(E240*100,0)*ROUND(D$3*100000,0)/1200000,0)/100</f>
      </c>
      <c r="E241" s="14">
        <f>ROUND(E240+D241-C241,2)</f>
      </c>
      <c r="F241" s="14">
        <f>ROUND(AZ241+MIN(H240+G241-AZ241,MAX(0,$CC241-BN241)),2)</f>
      </c>
      <c r="G241" s="14">
        <f>ROUND(ROUND(H240*100,0)*ROUND(G$3*100000,0)/1200000,0)/100</f>
      </c>
      <c r="H241" s="14">
        <f>ROUND(H240+G241-F241,2)</f>
      </c>
      <c r="I241" s="14">
        <f>ROUND(BA241+MIN(K240+J241-BA241,MAX(0,$CC241-BO241)),2)</f>
      </c>
      <c r="J241" s="14">
        <f>ROUND(ROUND(K240*100,0)*ROUND(J$3*100000,0)/1200000,0)/100</f>
      </c>
      <c r="K241" s="14">
        <f>ROUND(K240+J241-I241,2)</f>
      </c>
      <c r="L241" s="14">
        <f>ROUND(BB241+MIN(N240+M241-BB241,MAX(0,$CC241-BP241)),2)</f>
      </c>
      <c r="M241" s="14">
        <f>ROUND(ROUND(N240*100,0)*ROUND(M$3*100000,0)/1200000,0)/100</f>
      </c>
      <c r="N241" s="14">
        <f>ROUND(N240+M241-L241,2)</f>
      </c>
      <c r="O241" s="14">
        <f>ROUND(BC241+MIN(Q240+P241-BC241,MAX(0,$CC241-BQ241)),2)</f>
      </c>
      <c r="P241" s="14">
        <f>ROUND(ROUND(Q240*100,0)*ROUND(P$3*100000,0)/1200000,0)/100</f>
      </c>
      <c r="Q241" s="14">
        <f>ROUND(Q240+P241-O241,2)</f>
      </c>
      <c r="R241" s="14">
        <f>ROUND(BD241+MIN(T240+S241-BD241,MAX(0,$CC241-BR241)),2)</f>
      </c>
      <c r="S241" s="14">
        <f>ROUND(ROUND(T240*100,0)*ROUND(S$3*100000,0)/1200000,0)/100</f>
      </c>
      <c r="T241" s="14">
        <f>ROUND(T240+S241-R241,2)</f>
      </c>
      <c r="U241" s="14">
        <f>ROUND(BE241+MIN(W240+V241-BE241,MAX(0,$CC241-BS241)),2)</f>
      </c>
      <c r="V241" s="14">
        <f>ROUND(ROUND(W240*100,0)*ROUND(V$3*100000,0)/1200000,0)/100</f>
      </c>
      <c r="W241" s="14">
        <f>ROUND(W240+V241-U241,2)</f>
      </c>
      <c r="X241" s="14">
        <f>ROUND(BF241+MIN(Z240+Y241-BF241,MAX(0,$CC241-BT241)),2)</f>
      </c>
      <c r="Y241" s="14">
        <f>ROUND(ROUND(Z240*100,0)*ROUND(Y$3*100000,0)/1200000,0)/100</f>
      </c>
      <c r="Z241" s="14">
        <f>ROUND(Z240+Y241-X241,2)</f>
      </c>
      <c r="AA241" s="14">
        <f>ROUND(BG241+MIN(AC240+AB241-BG241,MAX(0,$CC241-BU241)),2)</f>
      </c>
      <c r="AB241" s="14">
        <f>ROUND(ROUND(AC240*100,0)*ROUND(AB$3*100000,0)/1200000,0)/100</f>
      </c>
      <c r="AC241" s="14">
        <f>ROUND(AC240+AB241-AA241,2)</f>
      </c>
      <c r="AD241" s="14">
        <f>ROUND(BH241+MIN(AF240+AE241-BH241,MAX(0,$CC241-BV241)),2)</f>
      </c>
      <c r="AE241" s="14">
        <f>ROUND(ROUND(AF240*100,0)*ROUND(AE$3*100000,0)/1200000,0)/100</f>
      </c>
      <c r="AF241" s="14">
        <f>ROUND(AF240+AE241-AD241,2)</f>
      </c>
      <c r="AG241" s="14">
        <f>ROUND(BI241+MIN(AI240+AH241-BI241,MAX(0,$CC241-BW241)),2)</f>
      </c>
      <c r="AH241" s="14">
        <f>ROUND(ROUND(AI240*100,0)*ROUND(AH$3*100000,0)/1200000,0)/100</f>
      </c>
      <c r="AI241" s="14">
        <f>ROUND(AI240+AH241-AG241,2)</f>
      </c>
      <c r="AJ241" s="14">
        <f>ROUND(BJ241+MIN(AL240+AK241-BJ241,MAX(0,$CC241-BX241)),2)</f>
      </c>
      <c r="AK241" s="14">
        <f>ROUND(ROUND(AL240*100,0)*ROUND(AK$3*100000,0)/1200000,0)/100</f>
      </c>
      <c r="AL241" s="14">
        <f>ROUND(AL240+AK241-AJ241,2)</f>
      </c>
      <c r="AM241" s="14">
        <f>ROUND(BK241+MIN(AO240+AN241-BK241,MAX(0,$CC241-BY241)),2)</f>
      </c>
      <c r="AN241" s="14">
        <f>ROUND(ROUND(AO240*100,0)*ROUND(AN$3*100000,0)/1200000,0)/100</f>
      </c>
      <c r="AO241" s="14">
        <f>ROUND(AO240+AN241-AM241,2)</f>
      </c>
      <c r="AP241" s="14">
        <f>ROUND(BL241+MIN(AR240+AQ241-BL241,MAX(0,$CC241-BZ241)),2)</f>
      </c>
      <c r="AQ241" s="14">
        <f>ROUND(ROUND(AR240*100,0)*ROUND(AQ$3*100000,0)/1200000,0)/100</f>
      </c>
      <c r="AR241" s="14">
        <f>ROUND(AR240+AQ241-AP241,2)</f>
      </c>
      <c r="AS241" s="14">
        <f>ROUND(BM241+MIN(AU240+AT241-BM241,MAX(0,$CC241-CA241)),2)</f>
      </c>
      <c r="AT241" s="14">
        <f>ROUND(ROUND(AU240*100,0)*ROUND(AT$3*100000,0)/1200000,0)/100</f>
      </c>
      <c r="AU241" s="14">
        <f>ROUND(AU240+AT241-AS241,2)</f>
      </c>
      <c r="AV241" s="11">
        <f>SUMIF($C$4:$AU$4,"Payment",C241:AU241)</f>
      </c>
      <c r="AW241" s="11">
        <f>SUMIF($C$4:$AU$4,"Interest",C241:AU241)</f>
      </c>
      <c r="AX241" s="11">
        <f>ROUND(SUMIF($C$4:$AU$4,"Balance",C241:AU241),2)</f>
      </c>
      <c r="AY241">
        <f>MIN(E240+D241,C$3)</f>
      </c>
      <c r="AZ241">
        <f>MIN(H240+G241,F$3)</f>
      </c>
      <c r="BA241">
        <f>MIN(K240+J241,I$3)</f>
      </c>
      <c r="BB241">
        <f>MIN(N240+M241,L$3)</f>
      </c>
      <c r="BC241">
        <f>MIN(Q240+P241,O$3)</f>
      </c>
      <c r="BD241">
        <f>MIN(T240+S241,R$3)</f>
      </c>
      <c r="BE241">
        <f>MIN(W240+V241,U$3)</f>
      </c>
      <c r="BF241">
        <f>MIN(Z240+Y241,X$3)</f>
      </c>
      <c r="BG241">
        <f>MIN(AC240+AB241,AA$3)</f>
      </c>
      <c r="BH241">
        <f>MIN(AF240+AE241,AD$3)</f>
      </c>
      <c r="BI241">
        <f>MIN(AI240+AH241,AG$3)</f>
      </c>
      <c r="BJ241">
        <f>MIN(AL240+AK241,AJ$3)</f>
      </c>
      <c r="BK241">
        <f>MIN(AO240+AN241,AM$3)</f>
      </c>
      <c r="BL241">
        <f>MIN(AR240+AQ241,AP$3)</f>
      </c>
      <c r="BM241">
        <f>MIN(AU240+AT241,AS$3)</f>
      </c>
      <c r="BN241">
        <f>E240+D241-AY241</f>
      </c>
      <c r="BO241">
        <f>BN241+H240+G241-AZ241</f>
      </c>
      <c r="BP241">
        <f>BO241+K240+J241-BA241</f>
      </c>
      <c r="BQ241">
        <f>BP241+N240+M241-BB241</f>
      </c>
      <c r="BR241">
        <f>BQ241+Q240+P241-BC241</f>
      </c>
      <c r="BS241">
        <f>BR241+T240+S241-BD241</f>
      </c>
      <c r="BT241">
        <f>BS241+W240+V241-BE241</f>
      </c>
      <c r="BU241">
        <f>BT241+Z240+Y241-BF241</f>
      </c>
      <c r="BV241">
        <f>BU241+AC240+AB241-BG241</f>
      </c>
      <c r="BW241">
        <f>BV241+AF240+AE241-BH241</f>
      </c>
      <c r="BX241">
        <f>BW241+AI240+AH241-BI241</f>
      </c>
      <c r="BY241">
        <f>BX241+AL240+AK241-BJ241</f>
      </c>
      <c r="BZ241">
        <f>BY241+AO240+AN241-BK241</f>
      </c>
      <c r="CA241">
        <f>BZ241+AR240+AQ241-BL241</f>
      </c>
      <c r="CB241">
        <f>CA241+AU240+AT241-BM241</f>
      </c>
      <c r="CC241">
        <f>MAX(0,Plan!$B$6-SUM(AY241:BM241))</f>
      </c>
    </row>
    <row r="242" spans="1:81" x14ac:dyDescent="0.25">
      <c r="A242">
        <v>237</v>
      </c>
      <c r="B242" s="22">
        <f>EDATE(Plan!$B$5,A242-1)</f>
      </c>
      <c r="C242" s="14">
        <f>ROUND(AY242+MIN(E241+D242-AY242,$CC242),2)</f>
      </c>
      <c r="D242" s="14">
        <f>ROUND(ROUND(E241*100,0)*ROUND(D$3*100000,0)/1200000,0)/100</f>
      </c>
      <c r="E242" s="14">
        <f>ROUND(E241+D242-C242,2)</f>
      </c>
      <c r="F242" s="14">
        <f>ROUND(AZ242+MIN(H241+G242-AZ242,MAX(0,$CC242-BN242)),2)</f>
      </c>
      <c r="G242" s="14">
        <f>ROUND(ROUND(H241*100,0)*ROUND(G$3*100000,0)/1200000,0)/100</f>
      </c>
      <c r="H242" s="14">
        <f>ROUND(H241+G242-F242,2)</f>
      </c>
      <c r="I242" s="14">
        <f>ROUND(BA242+MIN(K241+J242-BA242,MAX(0,$CC242-BO242)),2)</f>
      </c>
      <c r="J242" s="14">
        <f>ROUND(ROUND(K241*100,0)*ROUND(J$3*100000,0)/1200000,0)/100</f>
      </c>
      <c r="K242" s="14">
        <f>ROUND(K241+J242-I242,2)</f>
      </c>
      <c r="L242" s="14">
        <f>ROUND(BB242+MIN(N241+M242-BB242,MAX(0,$CC242-BP242)),2)</f>
      </c>
      <c r="M242" s="14">
        <f>ROUND(ROUND(N241*100,0)*ROUND(M$3*100000,0)/1200000,0)/100</f>
      </c>
      <c r="N242" s="14">
        <f>ROUND(N241+M242-L242,2)</f>
      </c>
      <c r="O242" s="14">
        <f>ROUND(BC242+MIN(Q241+P242-BC242,MAX(0,$CC242-BQ242)),2)</f>
      </c>
      <c r="P242" s="14">
        <f>ROUND(ROUND(Q241*100,0)*ROUND(P$3*100000,0)/1200000,0)/100</f>
      </c>
      <c r="Q242" s="14">
        <f>ROUND(Q241+P242-O242,2)</f>
      </c>
      <c r="R242" s="14">
        <f>ROUND(BD242+MIN(T241+S242-BD242,MAX(0,$CC242-BR242)),2)</f>
      </c>
      <c r="S242" s="14">
        <f>ROUND(ROUND(T241*100,0)*ROUND(S$3*100000,0)/1200000,0)/100</f>
      </c>
      <c r="T242" s="14">
        <f>ROUND(T241+S242-R242,2)</f>
      </c>
      <c r="U242" s="14">
        <f>ROUND(BE242+MIN(W241+V242-BE242,MAX(0,$CC242-BS242)),2)</f>
      </c>
      <c r="V242" s="14">
        <f>ROUND(ROUND(W241*100,0)*ROUND(V$3*100000,0)/1200000,0)/100</f>
      </c>
      <c r="W242" s="14">
        <f>ROUND(W241+V242-U242,2)</f>
      </c>
      <c r="X242" s="14">
        <f>ROUND(BF242+MIN(Z241+Y242-BF242,MAX(0,$CC242-BT242)),2)</f>
      </c>
      <c r="Y242" s="14">
        <f>ROUND(ROUND(Z241*100,0)*ROUND(Y$3*100000,0)/1200000,0)/100</f>
      </c>
      <c r="Z242" s="14">
        <f>ROUND(Z241+Y242-X242,2)</f>
      </c>
      <c r="AA242" s="14">
        <f>ROUND(BG242+MIN(AC241+AB242-BG242,MAX(0,$CC242-BU242)),2)</f>
      </c>
      <c r="AB242" s="14">
        <f>ROUND(ROUND(AC241*100,0)*ROUND(AB$3*100000,0)/1200000,0)/100</f>
      </c>
      <c r="AC242" s="14">
        <f>ROUND(AC241+AB242-AA242,2)</f>
      </c>
      <c r="AD242" s="14">
        <f>ROUND(BH242+MIN(AF241+AE242-BH242,MAX(0,$CC242-BV242)),2)</f>
      </c>
      <c r="AE242" s="14">
        <f>ROUND(ROUND(AF241*100,0)*ROUND(AE$3*100000,0)/1200000,0)/100</f>
      </c>
      <c r="AF242" s="14">
        <f>ROUND(AF241+AE242-AD242,2)</f>
      </c>
      <c r="AG242" s="14">
        <f>ROUND(BI242+MIN(AI241+AH242-BI242,MAX(0,$CC242-BW242)),2)</f>
      </c>
      <c r="AH242" s="14">
        <f>ROUND(ROUND(AI241*100,0)*ROUND(AH$3*100000,0)/1200000,0)/100</f>
      </c>
      <c r="AI242" s="14">
        <f>ROUND(AI241+AH242-AG242,2)</f>
      </c>
      <c r="AJ242" s="14">
        <f>ROUND(BJ242+MIN(AL241+AK242-BJ242,MAX(0,$CC242-BX242)),2)</f>
      </c>
      <c r="AK242" s="14">
        <f>ROUND(ROUND(AL241*100,0)*ROUND(AK$3*100000,0)/1200000,0)/100</f>
      </c>
      <c r="AL242" s="14">
        <f>ROUND(AL241+AK242-AJ242,2)</f>
      </c>
      <c r="AM242" s="14">
        <f>ROUND(BK242+MIN(AO241+AN242-BK242,MAX(0,$CC242-BY242)),2)</f>
      </c>
      <c r="AN242" s="14">
        <f>ROUND(ROUND(AO241*100,0)*ROUND(AN$3*100000,0)/1200000,0)/100</f>
      </c>
      <c r="AO242" s="14">
        <f>ROUND(AO241+AN242-AM242,2)</f>
      </c>
      <c r="AP242" s="14">
        <f>ROUND(BL242+MIN(AR241+AQ242-BL242,MAX(0,$CC242-BZ242)),2)</f>
      </c>
      <c r="AQ242" s="14">
        <f>ROUND(ROUND(AR241*100,0)*ROUND(AQ$3*100000,0)/1200000,0)/100</f>
      </c>
      <c r="AR242" s="14">
        <f>ROUND(AR241+AQ242-AP242,2)</f>
      </c>
      <c r="AS242" s="14">
        <f>ROUND(BM242+MIN(AU241+AT242-BM242,MAX(0,$CC242-CA242)),2)</f>
      </c>
      <c r="AT242" s="14">
        <f>ROUND(ROUND(AU241*100,0)*ROUND(AT$3*100000,0)/1200000,0)/100</f>
      </c>
      <c r="AU242" s="14">
        <f>ROUND(AU241+AT242-AS242,2)</f>
      </c>
      <c r="AV242" s="11">
        <f>SUMIF($C$4:$AU$4,"Payment",C242:AU242)</f>
      </c>
      <c r="AW242" s="11">
        <f>SUMIF($C$4:$AU$4,"Interest",C242:AU242)</f>
      </c>
      <c r="AX242" s="11">
        <f>ROUND(SUMIF($C$4:$AU$4,"Balance",C242:AU242),2)</f>
      </c>
      <c r="AY242">
        <f>MIN(E241+D242,C$3)</f>
      </c>
      <c r="AZ242">
        <f>MIN(H241+G242,F$3)</f>
      </c>
      <c r="BA242">
        <f>MIN(K241+J242,I$3)</f>
      </c>
      <c r="BB242">
        <f>MIN(N241+M242,L$3)</f>
      </c>
      <c r="BC242">
        <f>MIN(Q241+P242,O$3)</f>
      </c>
      <c r="BD242">
        <f>MIN(T241+S242,R$3)</f>
      </c>
      <c r="BE242">
        <f>MIN(W241+V242,U$3)</f>
      </c>
      <c r="BF242">
        <f>MIN(Z241+Y242,X$3)</f>
      </c>
      <c r="BG242">
        <f>MIN(AC241+AB242,AA$3)</f>
      </c>
      <c r="BH242">
        <f>MIN(AF241+AE242,AD$3)</f>
      </c>
      <c r="BI242">
        <f>MIN(AI241+AH242,AG$3)</f>
      </c>
      <c r="BJ242">
        <f>MIN(AL241+AK242,AJ$3)</f>
      </c>
      <c r="BK242">
        <f>MIN(AO241+AN242,AM$3)</f>
      </c>
      <c r="BL242">
        <f>MIN(AR241+AQ242,AP$3)</f>
      </c>
      <c r="BM242">
        <f>MIN(AU241+AT242,AS$3)</f>
      </c>
      <c r="BN242">
        <f>E241+D242-AY242</f>
      </c>
      <c r="BO242">
        <f>BN242+H241+G242-AZ242</f>
      </c>
      <c r="BP242">
        <f>BO242+K241+J242-BA242</f>
      </c>
      <c r="BQ242">
        <f>BP242+N241+M242-BB242</f>
      </c>
      <c r="BR242">
        <f>BQ242+Q241+P242-BC242</f>
      </c>
      <c r="BS242">
        <f>BR242+T241+S242-BD242</f>
      </c>
      <c r="BT242">
        <f>BS242+W241+V242-BE242</f>
      </c>
      <c r="BU242">
        <f>BT242+Z241+Y242-BF242</f>
      </c>
      <c r="BV242">
        <f>BU242+AC241+AB242-BG242</f>
      </c>
      <c r="BW242">
        <f>BV242+AF241+AE242-BH242</f>
      </c>
      <c r="BX242">
        <f>BW242+AI241+AH242-BI242</f>
      </c>
      <c r="BY242">
        <f>BX242+AL241+AK242-BJ242</f>
      </c>
      <c r="BZ242">
        <f>BY242+AO241+AN242-BK242</f>
      </c>
      <c r="CA242">
        <f>BZ242+AR241+AQ242-BL242</f>
      </c>
      <c r="CB242">
        <f>CA242+AU241+AT242-BM242</f>
      </c>
      <c r="CC242">
        <f>MAX(0,Plan!$B$6-SUM(AY242:BM242))</f>
      </c>
    </row>
    <row r="243" spans="1:81" x14ac:dyDescent="0.25">
      <c r="A243">
        <v>238</v>
      </c>
      <c r="B243" s="22">
        <f>EDATE(Plan!$B$5,A243-1)</f>
      </c>
      <c r="C243" s="14">
        <f>ROUND(AY243+MIN(E242+D243-AY243,$CC243),2)</f>
      </c>
      <c r="D243" s="14">
        <f>ROUND(ROUND(E242*100,0)*ROUND(D$3*100000,0)/1200000,0)/100</f>
      </c>
      <c r="E243" s="14">
        <f>ROUND(E242+D243-C243,2)</f>
      </c>
      <c r="F243" s="14">
        <f>ROUND(AZ243+MIN(H242+G243-AZ243,MAX(0,$CC243-BN243)),2)</f>
      </c>
      <c r="G243" s="14">
        <f>ROUND(ROUND(H242*100,0)*ROUND(G$3*100000,0)/1200000,0)/100</f>
      </c>
      <c r="H243" s="14">
        <f>ROUND(H242+G243-F243,2)</f>
      </c>
      <c r="I243" s="14">
        <f>ROUND(BA243+MIN(K242+J243-BA243,MAX(0,$CC243-BO243)),2)</f>
      </c>
      <c r="J243" s="14">
        <f>ROUND(ROUND(K242*100,0)*ROUND(J$3*100000,0)/1200000,0)/100</f>
      </c>
      <c r="K243" s="14">
        <f>ROUND(K242+J243-I243,2)</f>
      </c>
      <c r="L243" s="14">
        <f>ROUND(BB243+MIN(N242+M243-BB243,MAX(0,$CC243-BP243)),2)</f>
      </c>
      <c r="M243" s="14">
        <f>ROUND(ROUND(N242*100,0)*ROUND(M$3*100000,0)/1200000,0)/100</f>
      </c>
      <c r="N243" s="14">
        <f>ROUND(N242+M243-L243,2)</f>
      </c>
      <c r="O243" s="14">
        <f>ROUND(BC243+MIN(Q242+P243-BC243,MAX(0,$CC243-BQ243)),2)</f>
      </c>
      <c r="P243" s="14">
        <f>ROUND(ROUND(Q242*100,0)*ROUND(P$3*100000,0)/1200000,0)/100</f>
      </c>
      <c r="Q243" s="14">
        <f>ROUND(Q242+P243-O243,2)</f>
      </c>
      <c r="R243" s="14">
        <f>ROUND(BD243+MIN(T242+S243-BD243,MAX(0,$CC243-BR243)),2)</f>
      </c>
      <c r="S243" s="14">
        <f>ROUND(ROUND(T242*100,0)*ROUND(S$3*100000,0)/1200000,0)/100</f>
      </c>
      <c r="T243" s="14">
        <f>ROUND(T242+S243-R243,2)</f>
      </c>
      <c r="U243" s="14">
        <f>ROUND(BE243+MIN(W242+V243-BE243,MAX(0,$CC243-BS243)),2)</f>
      </c>
      <c r="V243" s="14">
        <f>ROUND(ROUND(W242*100,0)*ROUND(V$3*100000,0)/1200000,0)/100</f>
      </c>
      <c r="W243" s="14">
        <f>ROUND(W242+V243-U243,2)</f>
      </c>
      <c r="X243" s="14">
        <f>ROUND(BF243+MIN(Z242+Y243-BF243,MAX(0,$CC243-BT243)),2)</f>
      </c>
      <c r="Y243" s="14">
        <f>ROUND(ROUND(Z242*100,0)*ROUND(Y$3*100000,0)/1200000,0)/100</f>
      </c>
      <c r="Z243" s="14">
        <f>ROUND(Z242+Y243-X243,2)</f>
      </c>
      <c r="AA243" s="14">
        <f>ROUND(BG243+MIN(AC242+AB243-BG243,MAX(0,$CC243-BU243)),2)</f>
      </c>
      <c r="AB243" s="14">
        <f>ROUND(ROUND(AC242*100,0)*ROUND(AB$3*100000,0)/1200000,0)/100</f>
      </c>
      <c r="AC243" s="14">
        <f>ROUND(AC242+AB243-AA243,2)</f>
      </c>
      <c r="AD243" s="14">
        <f>ROUND(BH243+MIN(AF242+AE243-BH243,MAX(0,$CC243-BV243)),2)</f>
      </c>
      <c r="AE243" s="14">
        <f>ROUND(ROUND(AF242*100,0)*ROUND(AE$3*100000,0)/1200000,0)/100</f>
      </c>
      <c r="AF243" s="14">
        <f>ROUND(AF242+AE243-AD243,2)</f>
      </c>
      <c r="AG243" s="14">
        <f>ROUND(BI243+MIN(AI242+AH243-BI243,MAX(0,$CC243-BW243)),2)</f>
      </c>
      <c r="AH243" s="14">
        <f>ROUND(ROUND(AI242*100,0)*ROUND(AH$3*100000,0)/1200000,0)/100</f>
      </c>
      <c r="AI243" s="14">
        <f>ROUND(AI242+AH243-AG243,2)</f>
      </c>
      <c r="AJ243" s="14">
        <f>ROUND(BJ243+MIN(AL242+AK243-BJ243,MAX(0,$CC243-BX243)),2)</f>
      </c>
      <c r="AK243" s="14">
        <f>ROUND(ROUND(AL242*100,0)*ROUND(AK$3*100000,0)/1200000,0)/100</f>
      </c>
      <c r="AL243" s="14">
        <f>ROUND(AL242+AK243-AJ243,2)</f>
      </c>
      <c r="AM243" s="14">
        <f>ROUND(BK243+MIN(AO242+AN243-BK243,MAX(0,$CC243-BY243)),2)</f>
      </c>
      <c r="AN243" s="14">
        <f>ROUND(ROUND(AO242*100,0)*ROUND(AN$3*100000,0)/1200000,0)/100</f>
      </c>
      <c r="AO243" s="14">
        <f>ROUND(AO242+AN243-AM243,2)</f>
      </c>
      <c r="AP243" s="14">
        <f>ROUND(BL243+MIN(AR242+AQ243-BL243,MAX(0,$CC243-BZ243)),2)</f>
      </c>
      <c r="AQ243" s="14">
        <f>ROUND(ROUND(AR242*100,0)*ROUND(AQ$3*100000,0)/1200000,0)/100</f>
      </c>
      <c r="AR243" s="14">
        <f>ROUND(AR242+AQ243-AP243,2)</f>
      </c>
      <c r="AS243" s="14">
        <f>ROUND(BM243+MIN(AU242+AT243-BM243,MAX(0,$CC243-CA243)),2)</f>
      </c>
      <c r="AT243" s="14">
        <f>ROUND(ROUND(AU242*100,0)*ROUND(AT$3*100000,0)/1200000,0)/100</f>
      </c>
      <c r="AU243" s="14">
        <f>ROUND(AU242+AT243-AS243,2)</f>
      </c>
      <c r="AV243" s="11">
        <f>SUMIF($C$4:$AU$4,"Payment",C243:AU243)</f>
      </c>
      <c r="AW243" s="11">
        <f>SUMIF($C$4:$AU$4,"Interest",C243:AU243)</f>
      </c>
      <c r="AX243" s="11">
        <f>ROUND(SUMIF($C$4:$AU$4,"Balance",C243:AU243),2)</f>
      </c>
      <c r="AY243">
        <f>MIN(E242+D243,C$3)</f>
      </c>
      <c r="AZ243">
        <f>MIN(H242+G243,F$3)</f>
      </c>
      <c r="BA243">
        <f>MIN(K242+J243,I$3)</f>
      </c>
      <c r="BB243">
        <f>MIN(N242+M243,L$3)</f>
      </c>
      <c r="BC243">
        <f>MIN(Q242+P243,O$3)</f>
      </c>
      <c r="BD243">
        <f>MIN(T242+S243,R$3)</f>
      </c>
      <c r="BE243">
        <f>MIN(W242+V243,U$3)</f>
      </c>
      <c r="BF243">
        <f>MIN(Z242+Y243,X$3)</f>
      </c>
      <c r="BG243">
        <f>MIN(AC242+AB243,AA$3)</f>
      </c>
      <c r="BH243">
        <f>MIN(AF242+AE243,AD$3)</f>
      </c>
      <c r="BI243">
        <f>MIN(AI242+AH243,AG$3)</f>
      </c>
      <c r="BJ243">
        <f>MIN(AL242+AK243,AJ$3)</f>
      </c>
      <c r="BK243">
        <f>MIN(AO242+AN243,AM$3)</f>
      </c>
      <c r="BL243">
        <f>MIN(AR242+AQ243,AP$3)</f>
      </c>
      <c r="BM243">
        <f>MIN(AU242+AT243,AS$3)</f>
      </c>
      <c r="BN243">
        <f>E242+D243-AY243</f>
      </c>
      <c r="BO243">
        <f>BN243+H242+G243-AZ243</f>
      </c>
      <c r="BP243">
        <f>BO243+K242+J243-BA243</f>
      </c>
      <c r="BQ243">
        <f>BP243+N242+M243-BB243</f>
      </c>
      <c r="BR243">
        <f>BQ243+Q242+P243-BC243</f>
      </c>
      <c r="BS243">
        <f>BR243+T242+S243-BD243</f>
      </c>
      <c r="BT243">
        <f>BS243+W242+V243-BE243</f>
      </c>
      <c r="BU243">
        <f>BT243+Z242+Y243-BF243</f>
      </c>
      <c r="BV243">
        <f>BU243+AC242+AB243-BG243</f>
      </c>
      <c r="BW243">
        <f>BV243+AF242+AE243-BH243</f>
      </c>
      <c r="BX243">
        <f>BW243+AI242+AH243-BI243</f>
      </c>
      <c r="BY243">
        <f>BX243+AL242+AK243-BJ243</f>
      </c>
      <c r="BZ243">
        <f>BY243+AO242+AN243-BK243</f>
      </c>
      <c r="CA243">
        <f>BZ243+AR242+AQ243-BL243</f>
      </c>
      <c r="CB243">
        <f>CA243+AU242+AT243-BM243</f>
      </c>
      <c r="CC243">
        <f>MAX(0,Plan!$B$6-SUM(AY243:BM243))</f>
      </c>
    </row>
    <row r="244" spans="1:81" x14ac:dyDescent="0.25">
      <c r="A244">
        <v>239</v>
      </c>
      <c r="B244" s="22">
        <f>EDATE(Plan!$B$5,A244-1)</f>
      </c>
      <c r="C244" s="14">
        <f>ROUND(AY244+MIN(E243+D244-AY244,$CC244),2)</f>
      </c>
      <c r="D244" s="14">
        <f>ROUND(ROUND(E243*100,0)*ROUND(D$3*100000,0)/1200000,0)/100</f>
      </c>
      <c r="E244" s="14">
        <f>ROUND(E243+D244-C244,2)</f>
      </c>
      <c r="F244" s="14">
        <f>ROUND(AZ244+MIN(H243+G244-AZ244,MAX(0,$CC244-BN244)),2)</f>
      </c>
      <c r="G244" s="14">
        <f>ROUND(ROUND(H243*100,0)*ROUND(G$3*100000,0)/1200000,0)/100</f>
      </c>
      <c r="H244" s="14">
        <f>ROUND(H243+G244-F244,2)</f>
      </c>
      <c r="I244" s="14">
        <f>ROUND(BA244+MIN(K243+J244-BA244,MAX(0,$CC244-BO244)),2)</f>
      </c>
      <c r="J244" s="14">
        <f>ROUND(ROUND(K243*100,0)*ROUND(J$3*100000,0)/1200000,0)/100</f>
      </c>
      <c r="K244" s="14">
        <f>ROUND(K243+J244-I244,2)</f>
      </c>
      <c r="L244" s="14">
        <f>ROUND(BB244+MIN(N243+M244-BB244,MAX(0,$CC244-BP244)),2)</f>
      </c>
      <c r="M244" s="14">
        <f>ROUND(ROUND(N243*100,0)*ROUND(M$3*100000,0)/1200000,0)/100</f>
      </c>
      <c r="N244" s="14">
        <f>ROUND(N243+M244-L244,2)</f>
      </c>
      <c r="O244" s="14">
        <f>ROUND(BC244+MIN(Q243+P244-BC244,MAX(0,$CC244-BQ244)),2)</f>
      </c>
      <c r="P244" s="14">
        <f>ROUND(ROUND(Q243*100,0)*ROUND(P$3*100000,0)/1200000,0)/100</f>
      </c>
      <c r="Q244" s="14">
        <f>ROUND(Q243+P244-O244,2)</f>
      </c>
      <c r="R244" s="14">
        <f>ROUND(BD244+MIN(T243+S244-BD244,MAX(0,$CC244-BR244)),2)</f>
      </c>
      <c r="S244" s="14">
        <f>ROUND(ROUND(T243*100,0)*ROUND(S$3*100000,0)/1200000,0)/100</f>
      </c>
      <c r="T244" s="14">
        <f>ROUND(T243+S244-R244,2)</f>
      </c>
      <c r="U244" s="14">
        <f>ROUND(BE244+MIN(W243+V244-BE244,MAX(0,$CC244-BS244)),2)</f>
      </c>
      <c r="V244" s="14">
        <f>ROUND(ROUND(W243*100,0)*ROUND(V$3*100000,0)/1200000,0)/100</f>
      </c>
      <c r="W244" s="14">
        <f>ROUND(W243+V244-U244,2)</f>
      </c>
      <c r="X244" s="14">
        <f>ROUND(BF244+MIN(Z243+Y244-BF244,MAX(0,$CC244-BT244)),2)</f>
      </c>
      <c r="Y244" s="14">
        <f>ROUND(ROUND(Z243*100,0)*ROUND(Y$3*100000,0)/1200000,0)/100</f>
      </c>
      <c r="Z244" s="14">
        <f>ROUND(Z243+Y244-X244,2)</f>
      </c>
      <c r="AA244" s="14">
        <f>ROUND(BG244+MIN(AC243+AB244-BG244,MAX(0,$CC244-BU244)),2)</f>
      </c>
      <c r="AB244" s="14">
        <f>ROUND(ROUND(AC243*100,0)*ROUND(AB$3*100000,0)/1200000,0)/100</f>
      </c>
      <c r="AC244" s="14">
        <f>ROUND(AC243+AB244-AA244,2)</f>
      </c>
      <c r="AD244" s="14">
        <f>ROUND(BH244+MIN(AF243+AE244-BH244,MAX(0,$CC244-BV244)),2)</f>
      </c>
      <c r="AE244" s="14">
        <f>ROUND(ROUND(AF243*100,0)*ROUND(AE$3*100000,0)/1200000,0)/100</f>
      </c>
      <c r="AF244" s="14">
        <f>ROUND(AF243+AE244-AD244,2)</f>
      </c>
      <c r="AG244" s="14">
        <f>ROUND(BI244+MIN(AI243+AH244-BI244,MAX(0,$CC244-BW244)),2)</f>
      </c>
      <c r="AH244" s="14">
        <f>ROUND(ROUND(AI243*100,0)*ROUND(AH$3*100000,0)/1200000,0)/100</f>
      </c>
      <c r="AI244" s="14">
        <f>ROUND(AI243+AH244-AG244,2)</f>
      </c>
      <c r="AJ244" s="14">
        <f>ROUND(BJ244+MIN(AL243+AK244-BJ244,MAX(0,$CC244-BX244)),2)</f>
      </c>
      <c r="AK244" s="14">
        <f>ROUND(ROUND(AL243*100,0)*ROUND(AK$3*100000,0)/1200000,0)/100</f>
      </c>
      <c r="AL244" s="14">
        <f>ROUND(AL243+AK244-AJ244,2)</f>
      </c>
      <c r="AM244" s="14">
        <f>ROUND(BK244+MIN(AO243+AN244-BK244,MAX(0,$CC244-BY244)),2)</f>
      </c>
      <c r="AN244" s="14">
        <f>ROUND(ROUND(AO243*100,0)*ROUND(AN$3*100000,0)/1200000,0)/100</f>
      </c>
      <c r="AO244" s="14">
        <f>ROUND(AO243+AN244-AM244,2)</f>
      </c>
      <c r="AP244" s="14">
        <f>ROUND(BL244+MIN(AR243+AQ244-BL244,MAX(0,$CC244-BZ244)),2)</f>
      </c>
      <c r="AQ244" s="14">
        <f>ROUND(ROUND(AR243*100,0)*ROUND(AQ$3*100000,0)/1200000,0)/100</f>
      </c>
      <c r="AR244" s="14">
        <f>ROUND(AR243+AQ244-AP244,2)</f>
      </c>
      <c r="AS244" s="14">
        <f>ROUND(BM244+MIN(AU243+AT244-BM244,MAX(0,$CC244-CA244)),2)</f>
      </c>
      <c r="AT244" s="14">
        <f>ROUND(ROUND(AU243*100,0)*ROUND(AT$3*100000,0)/1200000,0)/100</f>
      </c>
      <c r="AU244" s="14">
        <f>ROUND(AU243+AT244-AS244,2)</f>
      </c>
      <c r="AV244" s="11">
        <f>SUMIF($C$4:$AU$4,"Payment",C244:AU244)</f>
      </c>
      <c r="AW244" s="11">
        <f>SUMIF($C$4:$AU$4,"Interest",C244:AU244)</f>
      </c>
      <c r="AX244" s="11">
        <f>ROUND(SUMIF($C$4:$AU$4,"Balance",C244:AU244),2)</f>
      </c>
      <c r="AY244">
        <f>MIN(E243+D244,C$3)</f>
      </c>
      <c r="AZ244">
        <f>MIN(H243+G244,F$3)</f>
      </c>
      <c r="BA244">
        <f>MIN(K243+J244,I$3)</f>
      </c>
      <c r="BB244">
        <f>MIN(N243+M244,L$3)</f>
      </c>
      <c r="BC244">
        <f>MIN(Q243+P244,O$3)</f>
      </c>
      <c r="BD244">
        <f>MIN(T243+S244,R$3)</f>
      </c>
      <c r="BE244">
        <f>MIN(W243+V244,U$3)</f>
      </c>
      <c r="BF244">
        <f>MIN(Z243+Y244,X$3)</f>
      </c>
      <c r="BG244">
        <f>MIN(AC243+AB244,AA$3)</f>
      </c>
      <c r="BH244">
        <f>MIN(AF243+AE244,AD$3)</f>
      </c>
      <c r="BI244">
        <f>MIN(AI243+AH244,AG$3)</f>
      </c>
      <c r="BJ244">
        <f>MIN(AL243+AK244,AJ$3)</f>
      </c>
      <c r="BK244">
        <f>MIN(AO243+AN244,AM$3)</f>
      </c>
      <c r="BL244">
        <f>MIN(AR243+AQ244,AP$3)</f>
      </c>
      <c r="BM244">
        <f>MIN(AU243+AT244,AS$3)</f>
      </c>
      <c r="BN244">
        <f>E243+D244-AY244</f>
      </c>
      <c r="BO244">
        <f>BN244+H243+G244-AZ244</f>
      </c>
      <c r="BP244">
        <f>BO244+K243+J244-BA244</f>
      </c>
      <c r="BQ244">
        <f>BP244+N243+M244-BB244</f>
      </c>
      <c r="BR244">
        <f>BQ244+Q243+P244-BC244</f>
      </c>
      <c r="BS244">
        <f>BR244+T243+S244-BD244</f>
      </c>
      <c r="BT244">
        <f>BS244+W243+V244-BE244</f>
      </c>
      <c r="BU244">
        <f>BT244+Z243+Y244-BF244</f>
      </c>
      <c r="BV244">
        <f>BU244+AC243+AB244-BG244</f>
      </c>
      <c r="BW244">
        <f>BV244+AF243+AE244-BH244</f>
      </c>
      <c r="BX244">
        <f>BW244+AI243+AH244-BI244</f>
      </c>
      <c r="BY244">
        <f>BX244+AL243+AK244-BJ244</f>
      </c>
      <c r="BZ244">
        <f>BY244+AO243+AN244-BK244</f>
      </c>
      <c r="CA244">
        <f>BZ244+AR243+AQ244-BL244</f>
      </c>
      <c r="CB244">
        <f>CA244+AU243+AT244-BM244</f>
      </c>
      <c r="CC244">
        <f>MAX(0,Plan!$B$6-SUM(AY244:BM244))</f>
      </c>
    </row>
    <row r="245" spans="1:81" x14ac:dyDescent="0.25">
      <c r="A245">
        <v>240</v>
      </c>
      <c r="B245" s="22">
        <f>EDATE(Plan!$B$5,A245-1)</f>
      </c>
      <c r="C245" s="14">
        <f>ROUND(AY245+MIN(E244+D245-AY245,$CC245),2)</f>
      </c>
      <c r="D245" s="14">
        <f>ROUND(ROUND(E244*100,0)*ROUND(D$3*100000,0)/1200000,0)/100</f>
      </c>
      <c r="E245" s="14">
        <f>ROUND(E244+D245-C245,2)</f>
      </c>
      <c r="F245" s="14">
        <f>ROUND(AZ245+MIN(H244+G245-AZ245,MAX(0,$CC245-BN245)),2)</f>
      </c>
      <c r="G245" s="14">
        <f>ROUND(ROUND(H244*100,0)*ROUND(G$3*100000,0)/1200000,0)/100</f>
      </c>
      <c r="H245" s="14">
        <f>ROUND(H244+G245-F245,2)</f>
      </c>
      <c r="I245" s="14">
        <f>ROUND(BA245+MIN(K244+J245-BA245,MAX(0,$CC245-BO245)),2)</f>
      </c>
      <c r="J245" s="14">
        <f>ROUND(ROUND(K244*100,0)*ROUND(J$3*100000,0)/1200000,0)/100</f>
      </c>
      <c r="K245" s="14">
        <f>ROUND(K244+J245-I245,2)</f>
      </c>
      <c r="L245" s="14">
        <f>ROUND(BB245+MIN(N244+M245-BB245,MAX(0,$CC245-BP245)),2)</f>
      </c>
      <c r="M245" s="14">
        <f>ROUND(ROUND(N244*100,0)*ROUND(M$3*100000,0)/1200000,0)/100</f>
      </c>
      <c r="N245" s="14">
        <f>ROUND(N244+M245-L245,2)</f>
      </c>
      <c r="O245" s="14">
        <f>ROUND(BC245+MIN(Q244+P245-BC245,MAX(0,$CC245-BQ245)),2)</f>
      </c>
      <c r="P245" s="14">
        <f>ROUND(ROUND(Q244*100,0)*ROUND(P$3*100000,0)/1200000,0)/100</f>
      </c>
      <c r="Q245" s="14">
        <f>ROUND(Q244+P245-O245,2)</f>
      </c>
      <c r="R245" s="14">
        <f>ROUND(BD245+MIN(T244+S245-BD245,MAX(0,$CC245-BR245)),2)</f>
      </c>
      <c r="S245" s="14">
        <f>ROUND(ROUND(T244*100,0)*ROUND(S$3*100000,0)/1200000,0)/100</f>
      </c>
      <c r="T245" s="14">
        <f>ROUND(T244+S245-R245,2)</f>
      </c>
      <c r="U245" s="14">
        <f>ROUND(BE245+MIN(W244+V245-BE245,MAX(0,$CC245-BS245)),2)</f>
      </c>
      <c r="V245" s="14">
        <f>ROUND(ROUND(W244*100,0)*ROUND(V$3*100000,0)/1200000,0)/100</f>
      </c>
      <c r="W245" s="14">
        <f>ROUND(W244+V245-U245,2)</f>
      </c>
      <c r="X245" s="14">
        <f>ROUND(BF245+MIN(Z244+Y245-BF245,MAX(0,$CC245-BT245)),2)</f>
      </c>
      <c r="Y245" s="14">
        <f>ROUND(ROUND(Z244*100,0)*ROUND(Y$3*100000,0)/1200000,0)/100</f>
      </c>
      <c r="Z245" s="14">
        <f>ROUND(Z244+Y245-X245,2)</f>
      </c>
      <c r="AA245" s="14">
        <f>ROUND(BG245+MIN(AC244+AB245-BG245,MAX(0,$CC245-BU245)),2)</f>
      </c>
      <c r="AB245" s="14">
        <f>ROUND(ROUND(AC244*100,0)*ROUND(AB$3*100000,0)/1200000,0)/100</f>
      </c>
      <c r="AC245" s="14">
        <f>ROUND(AC244+AB245-AA245,2)</f>
      </c>
      <c r="AD245" s="14">
        <f>ROUND(BH245+MIN(AF244+AE245-BH245,MAX(0,$CC245-BV245)),2)</f>
      </c>
      <c r="AE245" s="14">
        <f>ROUND(ROUND(AF244*100,0)*ROUND(AE$3*100000,0)/1200000,0)/100</f>
      </c>
      <c r="AF245" s="14">
        <f>ROUND(AF244+AE245-AD245,2)</f>
      </c>
      <c r="AG245" s="14">
        <f>ROUND(BI245+MIN(AI244+AH245-BI245,MAX(0,$CC245-BW245)),2)</f>
      </c>
      <c r="AH245" s="14">
        <f>ROUND(ROUND(AI244*100,0)*ROUND(AH$3*100000,0)/1200000,0)/100</f>
      </c>
      <c r="AI245" s="14">
        <f>ROUND(AI244+AH245-AG245,2)</f>
      </c>
      <c r="AJ245" s="14">
        <f>ROUND(BJ245+MIN(AL244+AK245-BJ245,MAX(0,$CC245-BX245)),2)</f>
      </c>
      <c r="AK245" s="14">
        <f>ROUND(ROUND(AL244*100,0)*ROUND(AK$3*100000,0)/1200000,0)/100</f>
      </c>
      <c r="AL245" s="14">
        <f>ROUND(AL244+AK245-AJ245,2)</f>
      </c>
      <c r="AM245" s="14">
        <f>ROUND(BK245+MIN(AO244+AN245-BK245,MAX(0,$CC245-BY245)),2)</f>
      </c>
      <c r="AN245" s="14">
        <f>ROUND(ROUND(AO244*100,0)*ROUND(AN$3*100000,0)/1200000,0)/100</f>
      </c>
      <c r="AO245" s="14">
        <f>ROUND(AO244+AN245-AM245,2)</f>
      </c>
      <c r="AP245" s="14">
        <f>ROUND(BL245+MIN(AR244+AQ245-BL245,MAX(0,$CC245-BZ245)),2)</f>
      </c>
      <c r="AQ245" s="14">
        <f>ROUND(ROUND(AR244*100,0)*ROUND(AQ$3*100000,0)/1200000,0)/100</f>
      </c>
      <c r="AR245" s="14">
        <f>ROUND(AR244+AQ245-AP245,2)</f>
      </c>
      <c r="AS245" s="14">
        <f>ROUND(BM245+MIN(AU244+AT245-BM245,MAX(0,$CC245-CA245)),2)</f>
      </c>
      <c r="AT245" s="14">
        <f>ROUND(ROUND(AU244*100,0)*ROUND(AT$3*100000,0)/1200000,0)/100</f>
      </c>
      <c r="AU245" s="14">
        <f>ROUND(AU244+AT245-AS245,2)</f>
      </c>
      <c r="AV245" s="11">
        <f>SUMIF($C$4:$AU$4,"Payment",C245:AU245)</f>
      </c>
      <c r="AW245" s="11">
        <f>SUMIF($C$4:$AU$4,"Interest",C245:AU245)</f>
      </c>
      <c r="AX245" s="11">
        <f>ROUND(SUMIF($C$4:$AU$4,"Balance",C245:AU245),2)</f>
      </c>
      <c r="AY245">
        <f>MIN(E244+D245,C$3)</f>
      </c>
      <c r="AZ245">
        <f>MIN(H244+G245,F$3)</f>
      </c>
      <c r="BA245">
        <f>MIN(K244+J245,I$3)</f>
      </c>
      <c r="BB245">
        <f>MIN(N244+M245,L$3)</f>
      </c>
      <c r="BC245">
        <f>MIN(Q244+P245,O$3)</f>
      </c>
      <c r="BD245">
        <f>MIN(T244+S245,R$3)</f>
      </c>
      <c r="BE245">
        <f>MIN(W244+V245,U$3)</f>
      </c>
      <c r="BF245">
        <f>MIN(Z244+Y245,X$3)</f>
      </c>
      <c r="BG245">
        <f>MIN(AC244+AB245,AA$3)</f>
      </c>
      <c r="BH245">
        <f>MIN(AF244+AE245,AD$3)</f>
      </c>
      <c r="BI245">
        <f>MIN(AI244+AH245,AG$3)</f>
      </c>
      <c r="BJ245">
        <f>MIN(AL244+AK245,AJ$3)</f>
      </c>
      <c r="BK245">
        <f>MIN(AO244+AN245,AM$3)</f>
      </c>
      <c r="BL245">
        <f>MIN(AR244+AQ245,AP$3)</f>
      </c>
      <c r="BM245">
        <f>MIN(AU244+AT245,AS$3)</f>
      </c>
      <c r="BN245">
        <f>E244+D245-AY245</f>
      </c>
      <c r="BO245">
        <f>BN245+H244+G245-AZ245</f>
      </c>
      <c r="BP245">
        <f>BO245+K244+J245-BA245</f>
      </c>
      <c r="BQ245">
        <f>BP245+N244+M245-BB245</f>
      </c>
      <c r="BR245">
        <f>BQ245+Q244+P245-BC245</f>
      </c>
      <c r="BS245">
        <f>BR245+T244+S245-BD245</f>
      </c>
      <c r="BT245">
        <f>BS245+W244+V245-BE245</f>
      </c>
      <c r="BU245">
        <f>BT245+Z244+Y245-BF245</f>
      </c>
      <c r="BV245">
        <f>BU245+AC244+AB245-BG245</f>
      </c>
      <c r="BW245">
        <f>BV245+AF244+AE245-BH245</f>
      </c>
      <c r="BX245">
        <f>BW245+AI244+AH245-BI245</f>
      </c>
      <c r="BY245">
        <f>BX245+AL244+AK245-BJ245</f>
      </c>
      <c r="BZ245">
        <f>BY245+AO244+AN245-BK245</f>
      </c>
      <c r="CA245">
        <f>BZ245+AR244+AQ245-BL245</f>
      </c>
      <c r="CB245">
        <f>CA245+AU244+AT245-BM245</f>
      </c>
      <c r="CC245">
        <f>MAX(0,Plan!$B$6-SUM(AY245:BM245))</f>
      </c>
    </row>
    <row r="246" spans="1:81" x14ac:dyDescent="0.25">
      <c r="A246">
        <v>241</v>
      </c>
      <c r="B246" s="22">
        <f>EDATE(Plan!$B$5,A246-1)</f>
      </c>
      <c r="C246" s="14">
        <f>ROUND(AY246+MIN(E245+D246-AY246,$CC246),2)</f>
      </c>
      <c r="D246" s="14">
        <f>ROUND(ROUND(E245*100,0)*ROUND(D$3*100000,0)/1200000,0)/100</f>
      </c>
      <c r="E246" s="14">
        <f>ROUND(E245+D246-C246,2)</f>
      </c>
      <c r="F246" s="14">
        <f>ROUND(AZ246+MIN(H245+G246-AZ246,MAX(0,$CC246-BN246)),2)</f>
      </c>
      <c r="G246" s="14">
        <f>ROUND(ROUND(H245*100,0)*ROUND(G$3*100000,0)/1200000,0)/100</f>
      </c>
      <c r="H246" s="14">
        <f>ROUND(H245+G246-F246,2)</f>
      </c>
      <c r="I246" s="14">
        <f>ROUND(BA246+MIN(K245+J246-BA246,MAX(0,$CC246-BO246)),2)</f>
      </c>
      <c r="J246" s="14">
        <f>ROUND(ROUND(K245*100,0)*ROUND(J$3*100000,0)/1200000,0)/100</f>
      </c>
      <c r="K246" s="14">
        <f>ROUND(K245+J246-I246,2)</f>
      </c>
      <c r="L246" s="14">
        <f>ROUND(BB246+MIN(N245+M246-BB246,MAX(0,$CC246-BP246)),2)</f>
      </c>
      <c r="M246" s="14">
        <f>ROUND(ROUND(N245*100,0)*ROUND(M$3*100000,0)/1200000,0)/100</f>
      </c>
      <c r="N246" s="14">
        <f>ROUND(N245+M246-L246,2)</f>
      </c>
      <c r="O246" s="14">
        <f>ROUND(BC246+MIN(Q245+P246-BC246,MAX(0,$CC246-BQ246)),2)</f>
      </c>
      <c r="P246" s="14">
        <f>ROUND(ROUND(Q245*100,0)*ROUND(P$3*100000,0)/1200000,0)/100</f>
      </c>
      <c r="Q246" s="14">
        <f>ROUND(Q245+P246-O246,2)</f>
      </c>
      <c r="R246" s="14">
        <f>ROUND(BD246+MIN(T245+S246-BD246,MAX(0,$CC246-BR246)),2)</f>
      </c>
      <c r="S246" s="14">
        <f>ROUND(ROUND(T245*100,0)*ROUND(S$3*100000,0)/1200000,0)/100</f>
      </c>
      <c r="T246" s="14">
        <f>ROUND(T245+S246-R246,2)</f>
      </c>
      <c r="U246" s="14">
        <f>ROUND(BE246+MIN(W245+V246-BE246,MAX(0,$CC246-BS246)),2)</f>
      </c>
      <c r="V246" s="14">
        <f>ROUND(ROUND(W245*100,0)*ROUND(V$3*100000,0)/1200000,0)/100</f>
      </c>
      <c r="W246" s="14">
        <f>ROUND(W245+V246-U246,2)</f>
      </c>
      <c r="X246" s="14">
        <f>ROUND(BF246+MIN(Z245+Y246-BF246,MAX(0,$CC246-BT246)),2)</f>
      </c>
      <c r="Y246" s="14">
        <f>ROUND(ROUND(Z245*100,0)*ROUND(Y$3*100000,0)/1200000,0)/100</f>
      </c>
      <c r="Z246" s="14">
        <f>ROUND(Z245+Y246-X246,2)</f>
      </c>
      <c r="AA246" s="14">
        <f>ROUND(BG246+MIN(AC245+AB246-BG246,MAX(0,$CC246-BU246)),2)</f>
      </c>
      <c r="AB246" s="14">
        <f>ROUND(ROUND(AC245*100,0)*ROUND(AB$3*100000,0)/1200000,0)/100</f>
      </c>
      <c r="AC246" s="14">
        <f>ROUND(AC245+AB246-AA246,2)</f>
      </c>
      <c r="AD246" s="14">
        <f>ROUND(BH246+MIN(AF245+AE246-BH246,MAX(0,$CC246-BV246)),2)</f>
      </c>
      <c r="AE246" s="14">
        <f>ROUND(ROUND(AF245*100,0)*ROUND(AE$3*100000,0)/1200000,0)/100</f>
      </c>
      <c r="AF246" s="14">
        <f>ROUND(AF245+AE246-AD246,2)</f>
      </c>
      <c r="AG246" s="14">
        <f>ROUND(BI246+MIN(AI245+AH246-BI246,MAX(0,$CC246-BW246)),2)</f>
      </c>
      <c r="AH246" s="14">
        <f>ROUND(ROUND(AI245*100,0)*ROUND(AH$3*100000,0)/1200000,0)/100</f>
      </c>
      <c r="AI246" s="14">
        <f>ROUND(AI245+AH246-AG246,2)</f>
      </c>
      <c r="AJ246" s="14">
        <f>ROUND(BJ246+MIN(AL245+AK246-BJ246,MAX(0,$CC246-BX246)),2)</f>
      </c>
      <c r="AK246" s="14">
        <f>ROUND(ROUND(AL245*100,0)*ROUND(AK$3*100000,0)/1200000,0)/100</f>
      </c>
      <c r="AL246" s="14">
        <f>ROUND(AL245+AK246-AJ246,2)</f>
      </c>
      <c r="AM246" s="14">
        <f>ROUND(BK246+MIN(AO245+AN246-BK246,MAX(0,$CC246-BY246)),2)</f>
      </c>
      <c r="AN246" s="14">
        <f>ROUND(ROUND(AO245*100,0)*ROUND(AN$3*100000,0)/1200000,0)/100</f>
      </c>
      <c r="AO246" s="14">
        <f>ROUND(AO245+AN246-AM246,2)</f>
      </c>
      <c r="AP246" s="14">
        <f>ROUND(BL246+MIN(AR245+AQ246-BL246,MAX(0,$CC246-BZ246)),2)</f>
      </c>
      <c r="AQ246" s="14">
        <f>ROUND(ROUND(AR245*100,0)*ROUND(AQ$3*100000,0)/1200000,0)/100</f>
      </c>
      <c r="AR246" s="14">
        <f>ROUND(AR245+AQ246-AP246,2)</f>
      </c>
      <c r="AS246" s="14">
        <f>ROUND(BM246+MIN(AU245+AT246-BM246,MAX(0,$CC246-CA246)),2)</f>
      </c>
      <c r="AT246" s="14">
        <f>ROUND(ROUND(AU245*100,0)*ROUND(AT$3*100000,0)/1200000,0)/100</f>
      </c>
      <c r="AU246" s="14">
        <f>ROUND(AU245+AT246-AS246,2)</f>
      </c>
      <c r="AV246" s="11">
        <f>SUMIF($C$4:$AU$4,"Payment",C246:AU246)</f>
      </c>
      <c r="AW246" s="11">
        <f>SUMIF($C$4:$AU$4,"Interest",C246:AU246)</f>
      </c>
      <c r="AX246" s="11">
        <f>ROUND(SUMIF($C$4:$AU$4,"Balance",C246:AU246),2)</f>
      </c>
      <c r="AY246">
        <f>MIN(E245+D246,C$3)</f>
      </c>
      <c r="AZ246">
        <f>MIN(H245+G246,F$3)</f>
      </c>
      <c r="BA246">
        <f>MIN(K245+J246,I$3)</f>
      </c>
      <c r="BB246">
        <f>MIN(N245+M246,L$3)</f>
      </c>
      <c r="BC246">
        <f>MIN(Q245+P246,O$3)</f>
      </c>
      <c r="BD246">
        <f>MIN(T245+S246,R$3)</f>
      </c>
      <c r="BE246">
        <f>MIN(W245+V246,U$3)</f>
      </c>
      <c r="BF246">
        <f>MIN(Z245+Y246,X$3)</f>
      </c>
      <c r="BG246">
        <f>MIN(AC245+AB246,AA$3)</f>
      </c>
      <c r="BH246">
        <f>MIN(AF245+AE246,AD$3)</f>
      </c>
      <c r="BI246">
        <f>MIN(AI245+AH246,AG$3)</f>
      </c>
      <c r="BJ246">
        <f>MIN(AL245+AK246,AJ$3)</f>
      </c>
      <c r="BK246">
        <f>MIN(AO245+AN246,AM$3)</f>
      </c>
      <c r="BL246">
        <f>MIN(AR245+AQ246,AP$3)</f>
      </c>
      <c r="BM246">
        <f>MIN(AU245+AT246,AS$3)</f>
      </c>
      <c r="BN246">
        <f>E245+D246-AY246</f>
      </c>
      <c r="BO246">
        <f>BN246+H245+G246-AZ246</f>
      </c>
      <c r="BP246">
        <f>BO246+K245+J246-BA246</f>
      </c>
      <c r="BQ246">
        <f>BP246+N245+M246-BB246</f>
      </c>
      <c r="BR246">
        <f>BQ246+Q245+P246-BC246</f>
      </c>
      <c r="BS246">
        <f>BR246+T245+S246-BD246</f>
      </c>
      <c r="BT246">
        <f>BS246+W245+V246-BE246</f>
      </c>
      <c r="BU246">
        <f>BT246+Z245+Y246-BF246</f>
      </c>
      <c r="BV246">
        <f>BU246+AC245+AB246-BG246</f>
      </c>
      <c r="BW246">
        <f>BV246+AF245+AE246-BH246</f>
      </c>
      <c r="BX246">
        <f>BW246+AI245+AH246-BI246</f>
      </c>
      <c r="BY246">
        <f>BX246+AL245+AK246-BJ246</f>
      </c>
      <c r="BZ246">
        <f>BY246+AO245+AN246-BK246</f>
      </c>
      <c r="CA246">
        <f>BZ246+AR245+AQ246-BL246</f>
      </c>
      <c r="CB246">
        <f>CA246+AU245+AT246-BM246</f>
      </c>
      <c r="CC246">
        <f>MAX(0,Plan!$B$6-SUM(AY246:BM246))</f>
      </c>
    </row>
    <row r="247" spans="1:81" x14ac:dyDescent="0.25">
      <c r="A247">
        <v>242</v>
      </c>
      <c r="B247" s="22">
        <f>EDATE(Plan!$B$5,A247-1)</f>
      </c>
      <c r="C247" s="14">
        <f>ROUND(AY247+MIN(E246+D247-AY247,$CC247),2)</f>
      </c>
      <c r="D247" s="14">
        <f>ROUND(ROUND(E246*100,0)*ROUND(D$3*100000,0)/1200000,0)/100</f>
      </c>
      <c r="E247" s="14">
        <f>ROUND(E246+D247-C247,2)</f>
      </c>
      <c r="F247" s="14">
        <f>ROUND(AZ247+MIN(H246+G247-AZ247,MAX(0,$CC247-BN247)),2)</f>
      </c>
      <c r="G247" s="14">
        <f>ROUND(ROUND(H246*100,0)*ROUND(G$3*100000,0)/1200000,0)/100</f>
      </c>
      <c r="H247" s="14">
        <f>ROUND(H246+G247-F247,2)</f>
      </c>
      <c r="I247" s="14">
        <f>ROUND(BA247+MIN(K246+J247-BA247,MAX(0,$CC247-BO247)),2)</f>
      </c>
      <c r="J247" s="14">
        <f>ROUND(ROUND(K246*100,0)*ROUND(J$3*100000,0)/1200000,0)/100</f>
      </c>
      <c r="K247" s="14">
        <f>ROUND(K246+J247-I247,2)</f>
      </c>
      <c r="L247" s="14">
        <f>ROUND(BB247+MIN(N246+M247-BB247,MAX(0,$CC247-BP247)),2)</f>
      </c>
      <c r="M247" s="14">
        <f>ROUND(ROUND(N246*100,0)*ROUND(M$3*100000,0)/1200000,0)/100</f>
      </c>
      <c r="N247" s="14">
        <f>ROUND(N246+M247-L247,2)</f>
      </c>
      <c r="O247" s="14">
        <f>ROUND(BC247+MIN(Q246+P247-BC247,MAX(0,$CC247-BQ247)),2)</f>
      </c>
      <c r="P247" s="14">
        <f>ROUND(ROUND(Q246*100,0)*ROUND(P$3*100000,0)/1200000,0)/100</f>
      </c>
      <c r="Q247" s="14">
        <f>ROUND(Q246+P247-O247,2)</f>
      </c>
      <c r="R247" s="14">
        <f>ROUND(BD247+MIN(T246+S247-BD247,MAX(0,$CC247-BR247)),2)</f>
      </c>
      <c r="S247" s="14">
        <f>ROUND(ROUND(T246*100,0)*ROUND(S$3*100000,0)/1200000,0)/100</f>
      </c>
      <c r="T247" s="14">
        <f>ROUND(T246+S247-R247,2)</f>
      </c>
      <c r="U247" s="14">
        <f>ROUND(BE247+MIN(W246+V247-BE247,MAX(0,$CC247-BS247)),2)</f>
      </c>
      <c r="V247" s="14">
        <f>ROUND(ROUND(W246*100,0)*ROUND(V$3*100000,0)/1200000,0)/100</f>
      </c>
      <c r="W247" s="14">
        <f>ROUND(W246+V247-U247,2)</f>
      </c>
      <c r="X247" s="14">
        <f>ROUND(BF247+MIN(Z246+Y247-BF247,MAX(0,$CC247-BT247)),2)</f>
      </c>
      <c r="Y247" s="14">
        <f>ROUND(ROUND(Z246*100,0)*ROUND(Y$3*100000,0)/1200000,0)/100</f>
      </c>
      <c r="Z247" s="14">
        <f>ROUND(Z246+Y247-X247,2)</f>
      </c>
      <c r="AA247" s="14">
        <f>ROUND(BG247+MIN(AC246+AB247-BG247,MAX(0,$CC247-BU247)),2)</f>
      </c>
      <c r="AB247" s="14">
        <f>ROUND(ROUND(AC246*100,0)*ROUND(AB$3*100000,0)/1200000,0)/100</f>
      </c>
      <c r="AC247" s="14">
        <f>ROUND(AC246+AB247-AA247,2)</f>
      </c>
      <c r="AD247" s="14">
        <f>ROUND(BH247+MIN(AF246+AE247-BH247,MAX(0,$CC247-BV247)),2)</f>
      </c>
      <c r="AE247" s="14">
        <f>ROUND(ROUND(AF246*100,0)*ROUND(AE$3*100000,0)/1200000,0)/100</f>
      </c>
      <c r="AF247" s="14">
        <f>ROUND(AF246+AE247-AD247,2)</f>
      </c>
      <c r="AG247" s="14">
        <f>ROUND(BI247+MIN(AI246+AH247-BI247,MAX(0,$CC247-BW247)),2)</f>
      </c>
      <c r="AH247" s="14">
        <f>ROUND(ROUND(AI246*100,0)*ROUND(AH$3*100000,0)/1200000,0)/100</f>
      </c>
      <c r="AI247" s="14">
        <f>ROUND(AI246+AH247-AG247,2)</f>
      </c>
      <c r="AJ247" s="14">
        <f>ROUND(BJ247+MIN(AL246+AK247-BJ247,MAX(0,$CC247-BX247)),2)</f>
      </c>
      <c r="AK247" s="14">
        <f>ROUND(ROUND(AL246*100,0)*ROUND(AK$3*100000,0)/1200000,0)/100</f>
      </c>
      <c r="AL247" s="14">
        <f>ROUND(AL246+AK247-AJ247,2)</f>
      </c>
      <c r="AM247" s="14">
        <f>ROUND(BK247+MIN(AO246+AN247-BK247,MAX(0,$CC247-BY247)),2)</f>
      </c>
      <c r="AN247" s="14">
        <f>ROUND(ROUND(AO246*100,0)*ROUND(AN$3*100000,0)/1200000,0)/100</f>
      </c>
      <c r="AO247" s="14">
        <f>ROUND(AO246+AN247-AM247,2)</f>
      </c>
      <c r="AP247" s="14">
        <f>ROUND(BL247+MIN(AR246+AQ247-BL247,MAX(0,$CC247-BZ247)),2)</f>
      </c>
      <c r="AQ247" s="14">
        <f>ROUND(ROUND(AR246*100,0)*ROUND(AQ$3*100000,0)/1200000,0)/100</f>
      </c>
      <c r="AR247" s="14">
        <f>ROUND(AR246+AQ247-AP247,2)</f>
      </c>
      <c r="AS247" s="14">
        <f>ROUND(BM247+MIN(AU246+AT247-BM247,MAX(0,$CC247-CA247)),2)</f>
      </c>
      <c r="AT247" s="14">
        <f>ROUND(ROUND(AU246*100,0)*ROUND(AT$3*100000,0)/1200000,0)/100</f>
      </c>
      <c r="AU247" s="14">
        <f>ROUND(AU246+AT247-AS247,2)</f>
      </c>
      <c r="AV247" s="11">
        <f>SUMIF($C$4:$AU$4,"Payment",C247:AU247)</f>
      </c>
      <c r="AW247" s="11">
        <f>SUMIF($C$4:$AU$4,"Interest",C247:AU247)</f>
      </c>
      <c r="AX247" s="11">
        <f>ROUND(SUMIF($C$4:$AU$4,"Balance",C247:AU247),2)</f>
      </c>
      <c r="AY247">
        <f>MIN(E246+D247,C$3)</f>
      </c>
      <c r="AZ247">
        <f>MIN(H246+G247,F$3)</f>
      </c>
      <c r="BA247">
        <f>MIN(K246+J247,I$3)</f>
      </c>
      <c r="BB247">
        <f>MIN(N246+M247,L$3)</f>
      </c>
      <c r="BC247">
        <f>MIN(Q246+P247,O$3)</f>
      </c>
      <c r="BD247">
        <f>MIN(T246+S247,R$3)</f>
      </c>
      <c r="BE247">
        <f>MIN(W246+V247,U$3)</f>
      </c>
      <c r="BF247">
        <f>MIN(Z246+Y247,X$3)</f>
      </c>
      <c r="BG247">
        <f>MIN(AC246+AB247,AA$3)</f>
      </c>
      <c r="BH247">
        <f>MIN(AF246+AE247,AD$3)</f>
      </c>
      <c r="BI247">
        <f>MIN(AI246+AH247,AG$3)</f>
      </c>
      <c r="BJ247">
        <f>MIN(AL246+AK247,AJ$3)</f>
      </c>
      <c r="BK247">
        <f>MIN(AO246+AN247,AM$3)</f>
      </c>
      <c r="BL247">
        <f>MIN(AR246+AQ247,AP$3)</f>
      </c>
      <c r="BM247">
        <f>MIN(AU246+AT247,AS$3)</f>
      </c>
      <c r="BN247">
        <f>E246+D247-AY247</f>
      </c>
      <c r="BO247">
        <f>BN247+H246+G247-AZ247</f>
      </c>
      <c r="BP247">
        <f>BO247+K246+J247-BA247</f>
      </c>
      <c r="BQ247">
        <f>BP247+N246+M247-BB247</f>
      </c>
      <c r="BR247">
        <f>BQ247+Q246+P247-BC247</f>
      </c>
      <c r="BS247">
        <f>BR247+T246+S247-BD247</f>
      </c>
      <c r="BT247">
        <f>BS247+W246+V247-BE247</f>
      </c>
      <c r="BU247">
        <f>BT247+Z246+Y247-BF247</f>
      </c>
      <c r="BV247">
        <f>BU247+AC246+AB247-BG247</f>
      </c>
      <c r="BW247">
        <f>BV247+AF246+AE247-BH247</f>
      </c>
      <c r="BX247">
        <f>BW247+AI246+AH247-BI247</f>
      </c>
      <c r="BY247">
        <f>BX247+AL246+AK247-BJ247</f>
      </c>
      <c r="BZ247">
        <f>BY247+AO246+AN247-BK247</f>
      </c>
      <c r="CA247">
        <f>BZ247+AR246+AQ247-BL247</f>
      </c>
      <c r="CB247">
        <f>CA247+AU246+AT247-BM247</f>
      </c>
      <c r="CC247">
        <f>MAX(0,Plan!$B$6-SUM(AY247:BM247))</f>
      </c>
    </row>
    <row r="248" spans="1:81" x14ac:dyDescent="0.25">
      <c r="A248">
        <v>243</v>
      </c>
      <c r="B248" s="22">
        <f>EDATE(Plan!$B$5,A248-1)</f>
      </c>
      <c r="C248" s="14">
        <f>ROUND(AY248+MIN(E247+D248-AY248,$CC248),2)</f>
      </c>
      <c r="D248" s="14">
        <f>ROUND(ROUND(E247*100,0)*ROUND(D$3*100000,0)/1200000,0)/100</f>
      </c>
      <c r="E248" s="14">
        <f>ROUND(E247+D248-C248,2)</f>
      </c>
      <c r="F248" s="14">
        <f>ROUND(AZ248+MIN(H247+G248-AZ248,MAX(0,$CC248-BN248)),2)</f>
      </c>
      <c r="G248" s="14">
        <f>ROUND(ROUND(H247*100,0)*ROUND(G$3*100000,0)/1200000,0)/100</f>
      </c>
      <c r="H248" s="14">
        <f>ROUND(H247+G248-F248,2)</f>
      </c>
      <c r="I248" s="14">
        <f>ROUND(BA248+MIN(K247+J248-BA248,MAX(0,$CC248-BO248)),2)</f>
      </c>
      <c r="J248" s="14">
        <f>ROUND(ROUND(K247*100,0)*ROUND(J$3*100000,0)/1200000,0)/100</f>
      </c>
      <c r="K248" s="14">
        <f>ROUND(K247+J248-I248,2)</f>
      </c>
      <c r="L248" s="14">
        <f>ROUND(BB248+MIN(N247+M248-BB248,MAX(0,$CC248-BP248)),2)</f>
      </c>
      <c r="M248" s="14">
        <f>ROUND(ROUND(N247*100,0)*ROUND(M$3*100000,0)/1200000,0)/100</f>
      </c>
      <c r="N248" s="14">
        <f>ROUND(N247+M248-L248,2)</f>
      </c>
      <c r="O248" s="14">
        <f>ROUND(BC248+MIN(Q247+P248-BC248,MAX(0,$CC248-BQ248)),2)</f>
      </c>
      <c r="P248" s="14">
        <f>ROUND(ROUND(Q247*100,0)*ROUND(P$3*100000,0)/1200000,0)/100</f>
      </c>
      <c r="Q248" s="14">
        <f>ROUND(Q247+P248-O248,2)</f>
      </c>
      <c r="R248" s="14">
        <f>ROUND(BD248+MIN(T247+S248-BD248,MAX(0,$CC248-BR248)),2)</f>
      </c>
      <c r="S248" s="14">
        <f>ROUND(ROUND(T247*100,0)*ROUND(S$3*100000,0)/1200000,0)/100</f>
      </c>
      <c r="T248" s="14">
        <f>ROUND(T247+S248-R248,2)</f>
      </c>
      <c r="U248" s="14">
        <f>ROUND(BE248+MIN(W247+V248-BE248,MAX(0,$CC248-BS248)),2)</f>
      </c>
      <c r="V248" s="14">
        <f>ROUND(ROUND(W247*100,0)*ROUND(V$3*100000,0)/1200000,0)/100</f>
      </c>
      <c r="W248" s="14">
        <f>ROUND(W247+V248-U248,2)</f>
      </c>
      <c r="X248" s="14">
        <f>ROUND(BF248+MIN(Z247+Y248-BF248,MAX(0,$CC248-BT248)),2)</f>
      </c>
      <c r="Y248" s="14">
        <f>ROUND(ROUND(Z247*100,0)*ROUND(Y$3*100000,0)/1200000,0)/100</f>
      </c>
      <c r="Z248" s="14">
        <f>ROUND(Z247+Y248-X248,2)</f>
      </c>
      <c r="AA248" s="14">
        <f>ROUND(BG248+MIN(AC247+AB248-BG248,MAX(0,$CC248-BU248)),2)</f>
      </c>
      <c r="AB248" s="14">
        <f>ROUND(ROUND(AC247*100,0)*ROUND(AB$3*100000,0)/1200000,0)/100</f>
      </c>
      <c r="AC248" s="14">
        <f>ROUND(AC247+AB248-AA248,2)</f>
      </c>
      <c r="AD248" s="14">
        <f>ROUND(BH248+MIN(AF247+AE248-BH248,MAX(0,$CC248-BV248)),2)</f>
      </c>
      <c r="AE248" s="14">
        <f>ROUND(ROUND(AF247*100,0)*ROUND(AE$3*100000,0)/1200000,0)/100</f>
      </c>
      <c r="AF248" s="14">
        <f>ROUND(AF247+AE248-AD248,2)</f>
      </c>
      <c r="AG248" s="14">
        <f>ROUND(BI248+MIN(AI247+AH248-BI248,MAX(0,$CC248-BW248)),2)</f>
      </c>
      <c r="AH248" s="14">
        <f>ROUND(ROUND(AI247*100,0)*ROUND(AH$3*100000,0)/1200000,0)/100</f>
      </c>
      <c r="AI248" s="14">
        <f>ROUND(AI247+AH248-AG248,2)</f>
      </c>
      <c r="AJ248" s="14">
        <f>ROUND(BJ248+MIN(AL247+AK248-BJ248,MAX(0,$CC248-BX248)),2)</f>
      </c>
      <c r="AK248" s="14">
        <f>ROUND(ROUND(AL247*100,0)*ROUND(AK$3*100000,0)/1200000,0)/100</f>
      </c>
      <c r="AL248" s="14">
        <f>ROUND(AL247+AK248-AJ248,2)</f>
      </c>
      <c r="AM248" s="14">
        <f>ROUND(BK248+MIN(AO247+AN248-BK248,MAX(0,$CC248-BY248)),2)</f>
      </c>
      <c r="AN248" s="14">
        <f>ROUND(ROUND(AO247*100,0)*ROUND(AN$3*100000,0)/1200000,0)/100</f>
      </c>
      <c r="AO248" s="14">
        <f>ROUND(AO247+AN248-AM248,2)</f>
      </c>
      <c r="AP248" s="14">
        <f>ROUND(BL248+MIN(AR247+AQ248-BL248,MAX(0,$CC248-BZ248)),2)</f>
      </c>
      <c r="AQ248" s="14">
        <f>ROUND(ROUND(AR247*100,0)*ROUND(AQ$3*100000,0)/1200000,0)/100</f>
      </c>
      <c r="AR248" s="14">
        <f>ROUND(AR247+AQ248-AP248,2)</f>
      </c>
      <c r="AS248" s="14">
        <f>ROUND(BM248+MIN(AU247+AT248-BM248,MAX(0,$CC248-CA248)),2)</f>
      </c>
      <c r="AT248" s="14">
        <f>ROUND(ROUND(AU247*100,0)*ROUND(AT$3*100000,0)/1200000,0)/100</f>
      </c>
      <c r="AU248" s="14">
        <f>ROUND(AU247+AT248-AS248,2)</f>
      </c>
      <c r="AV248" s="11">
        <f>SUMIF($C$4:$AU$4,"Payment",C248:AU248)</f>
      </c>
      <c r="AW248" s="11">
        <f>SUMIF($C$4:$AU$4,"Interest",C248:AU248)</f>
      </c>
      <c r="AX248" s="11">
        <f>ROUND(SUMIF($C$4:$AU$4,"Balance",C248:AU248),2)</f>
      </c>
      <c r="AY248">
        <f>MIN(E247+D248,C$3)</f>
      </c>
      <c r="AZ248">
        <f>MIN(H247+G248,F$3)</f>
      </c>
      <c r="BA248">
        <f>MIN(K247+J248,I$3)</f>
      </c>
      <c r="BB248">
        <f>MIN(N247+M248,L$3)</f>
      </c>
      <c r="BC248">
        <f>MIN(Q247+P248,O$3)</f>
      </c>
      <c r="BD248">
        <f>MIN(T247+S248,R$3)</f>
      </c>
      <c r="BE248">
        <f>MIN(W247+V248,U$3)</f>
      </c>
      <c r="BF248">
        <f>MIN(Z247+Y248,X$3)</f>
      </c>
      <c r="BG248">
        <f>MIN(AC247+AB248,AA$3)</f>
      </c>
      <c r="BH248">
        <f>MIN(AF247+AE248,AD$3)</f>
      </c>
      <c r="BI248">
        <f>MIN(AI247+AH248,AG$3)</f>
      </c>
      <c r="BJ248">
        <f>MIN(AL247+AK248,AJ$3)</f>
      </c>
      <c r="BK248">
        <f>MIN(AO247+AN248,AM$3)</f>
      </c>
      <c r="BL248">
        <f>MIN(AR247+AQ248,AP$3)</f>
      </c>
      <c r="BM248">
        <f>MIN(AU247+AT248,AS$3)</f>
      </c>
      <c r="BN248">
        <f>E247+D248-AY248</f>
      </c>
      <c r="BO248">
        <f>BN248+H247+G248-AZ248</f>
      </c>
      <c r="BP248">
        <f>BO248+K247+J248-BA248</f>
      </c>
      <c r="BQ248">
        <f>BP248+N247+M248-BB248</f>
      </c>
      <c r="BR248">
        <f>BQ248+Q247+P248-BC248</f>
      </c>
      <c r="BS248">
        <f>BR248+T247+S248-BD248</f>
      </c>
      <c r="BT248">
        <f>BS248+W247+V248-BE248</f>
      </c>
      <c r="BU248">
        <f>BT248+Z247+Y248-BF248</f>
      </c>
      <c r="BV248">
        <f>BU248+AC247+AB248-BG248</f>
      </c>
      <c r="BW248">
        <f>BV248+AF247+AE248-BH248</f>
      </c>
      <c r="BX248">
        <f>BW248+AI247+AH248-BI248</f>
      </c>
      <c r="BY248">
        <f>BX248+AL247+AK248-BJ248</f>
      </c>
      <c r="BZ248">
        <f>BY248+AO247+AN248-BK248</f>
      </c>
      <c r="CA248">
        <f>BZ248+AR247+AQ248-BL248</f>
      </c>
      <c r="CB248">
        <f>CA248+AU247+AT248-BM248</f>
      </c>
      <c r="CC248">
        <f>MAX(0,Plan!$B$6-SUM(AY248:BM248))</f>
      </c>
    </row>
    <row r="249" spans="1:81" x14ac:dyDescent="0.25">
      <c r="A249">
        <v>244</v>
      </c>
      <c r="B249" s="22">
        <f>EDATE(Plan!$B$5,A249-1)</f>
      </c>
      <c r="C249" s="14">
        <f>ROUND(AY249+MIN(E248+D249-AY249,$CC249),2)</f>
      </c>
      <c r="D249" s="14">
        <f>ROUND(ROUND(E248*100,0)*ROUND(D$3*100000,0)/1200000,0)/100</f>
      </c>
      <c r="E249" s="14">
        <f>ROUND(E248+D249-C249,2)</f>
      </c>
      <c r="F249" s="14">
        <f>ROUND(AZ249+MIN(H248+G249-AZ249,MAX(0,$CC249-BN249)),2)</f>
      </c>
      <c r="G249" s="14">
        <f>ROUND(ROUND(H248*100,0)*ROUND(G$3*100000,0)/1200000,0)/100</f>
      </c>
      <c r="H249" s="14">
        <f>ROUND(H248+G249-F249,2)</f>
      </c>
      <c r="I249" s="14">
        <f>ROUND(BA249+MIN(K248+J249-BA249,MAX(0,$CC249-BO249)),2)</f>
      </c>
      <c r="J249" s="14">
        <f>ROUND(ROUND(K248*100,0)*ROUND(J$3*100000,0)/1200000,0)/100</f>
      </c>
      <c r="K249" s="14">
        <f>ROUND(K248+J249-I249,2)</f>
      </c>
      <c r="L249" s="14">
        <f>ROUND(BB249+MIN(N248+M249-BB249,MAX(0,$CC249-BP249)),2)</f>
      </c>
      <c r="M249" s="14">
        <f>ROUND(ROUND(N248*100,0)*ROUND(M$3*100000,0)/1200000,0)/100</f>
      </c>
      <c r="N249" s="14">
        <f>ROUND(N248+M249-L249,2)</f>
      </c>
      <c r="O249" s="14">
        <f>ROUND(BC249+MIN(Q248+P249-BC249,MAX(0,$CC249-BQ249)),2)</f>
      </c>
      <c r="P249" s="14">
        <f>ROUND(ROUND(Q248*100,0)*ROUND(P$3*100000,0)/1200000,0)/100</f>
      </c>
      <c r="Q249" s="14">
        <f>ROUND(Q248+P249-O249,2)</f>
      </c>
      <c r="R249" s="14">
        <f>ROUND(BD249+MIN(T248+S249-BD249,MAX(0,$CC249-BR249)),2)</f>
      </c>
      <c r="S249" s="14">
        <f>ROUND(ROUND(T248*100,0)*ROUND(S$3*100000,0)/1200000,0)/100</f>
      </c>
      <c r="T249" s="14">
        <f>ROUND(T248+S249-R249,2)</f>
      </c>
      <c r="U249" s="14">
        <f>ROUND(BE249+MIN(W248+V249-BE249,MAX(0,$CC249-BS249)),2)</f>
      </c>
      <c r="V249" s="14">
        <f>ROUND(ROUND(W248*100,0)*ROUND(V$3*100000,0)/1200000,0)/100</f>
      </c>
      <c r="W249" s="14">
        <f>ROUND(W248+V249-U249,2)</f>
      </c>
      <c r="X249" s="14">
        <f>ROUND(BF249+MIN(Z248+Y249-BF249,MAX(0,$CC249-BT249)),2)</f>
      </c>
      <c r="Y249" s="14">
        <f>ROUND(ROUND(Z248*100,0)*ROUND(Y$3*100000,0)/1200000,0)/100</f>
      </c>
      <c r="Z249" s="14">
        <f>ROUND(Z248+Y249-X249,2)</f>
      </c>
      <c r="AA249" s="14">
        <f>ROUND(BG249+MIN(AC248+AB249-BG249,MAX(0,$CC249-BU249)),2)</f>
      </c>
      <c r="AB249" s="14">
        <f>ROUND(ROUND(AC248*100,0)*ROUND(AB$3*100000,0)/1200000,0)/100</f>
      </c>
      <c r="AC249" s="14">
        <f>ROUND(AC248+AB249-AA249,2)</f>
      </c>
      <c r="AD249" s="14">
        <f>ROUND(BH249+MIN(AF248+AE249-BH249,MAX(0,$CC249-BV249)),2)</f>
      </c>
      <c r="AE249" s="14">
        <f>ROUND(ROUND(AF248*100,0)*ROUND(AE$3*100000,0)/1200000,0)/100</f>
      </c>
      <c r="AF249" s="14">
        <f>ROUND(AF248+AE249-AD249,2)</f>
      </c>
      <c r="AG249" s="14">
        <f>ROUND(BI249+MIN(AI248+AH249-BI249,MAX(0,$CC249-BW249)),2)</f>
      </c>
      <c r="AH249" s="14">
        <f>ROUND(ROUND(AI248*100,0)*ROUND(AH$3*100000,0)/1200000,0)/100</f>
      </c>
      <c r="AI249" s="14">
        <f>ROUND(AI248+AH249-AG249,2)</f>
      </c>
      <c r="AJ249" s="14">
        <f>ROUND(BJ249+MIN(AL248+AK249-BJ249,MAX(0,$CC249-BX249)),2)</f>
      </c>
      <c r="AK249" s="14">
        <f>ROUND(ROUND(AL248*100,0)*ROUND(AK$3*100000,0)/1200000,0)/100</f>
      </c>
      <c r="AL249" s="14">
        <f>ROUND(AL248+AK249-AJ249,2)</f>
      </c>
      <c r="AM249" s="14">
        <f>ROUND(BK249+MIN(AO248+AN249-BK249,MAX(0,$CC249-BY249)),2)</f>
      </c>
      <c r="AN249" s="14">
        <f>ROUND(ROUND(AO248*100,0)*ROUND(AN$3*100000,0)/1200000,0)/100</f>
      </c>
      <c r="AO249" s="14">
        <f>ROUND(AO248+AN249-AM249,2)</f>
      </c>
      <c r="AP249" s="14">
        <f>ROUND(BL249+MIN(AR248+AQ249-BL249,MAX(0,$CC249-BZ249)),2)</f>
      </c>
      <c r="AQ249" s="14">
        <f>ROUND(ROUND(AR248*100,0)*ROUND(AQ$3*100000,0)/1200000,0)/100</f>
      </c>
      <c r="AR249" s="14">
        <f>ROUND(AR248+AQ249-AP249,2)</f>
      </c>
      <c r="AS249" s="14">
        <f>ROUND(BM249+MIN(AU248+AT249-BM249,MAX(0,$CC249-CA249)),2)</f>
      </c>
      <c r="AT249" s="14">
        <f>ROUND(ROUND(AU248*100,0)*ROUND(AT$3*100000,0)/1200000,0)/100</f>
      </c>
      <c r="AU249" s="14">
        <f>ROUND(AU248+AT249-AS249,2)</f>
      </c>
      <c r="AV249" s="11">
        <f>SUMIF($C$4:$AU$4,"Payment",C249:AU249)</f>
      </c>
      <c r="AW249" s="11">
        <f>SUMIF($C$4:$AU$4,"Interest",C249:AU249)</f>
      </c>
      <c r="AX249" s="11">
        <f>ROUND(SUMIF($C$4:$AU$4,"Balance",C249:AU249),2)</f>
      </c>
      <c r="AY249">
        <f>MIN(E248+D249,C$3)</f>
      </c>
      <c r="AZ249">
        <f>MIN(H248+G249,F$3)</f>
      </c>
      <c r="BA249">
        <f>MIN(K248+J249,I$3)</f>
      </c>
      <c r="BB249">
        <f>MIN(N248+M249,L$3)</f>
      </c>
      <c r="BC249">
        <f>MIN(Q248+P249,O$3)</f>
      </c>
      <c r="BD249">
        <f>MIN(T248+S249,R$3)</f>
      </c>
      <c r="BE249">
        <f>MIN(W248+V249,U$3)</f>
      </c>
      <c r="BF249">
        <f>MIN(Z248+Y249,X$3)</f>
      </c>
      <c r="BG249">
        <f>MIN(AC248+AB249,AA$3)</f>
      </c>
      <c r="BH249">
        <f>MIN(AF248+AE249,AD$3)</f>
      </c>
      <c r="BI249">
        <f>MIN(AI248+AH249,AG$3)</f>
      </c>
      <c r="BJ249">
        <f>MIN(AL248+AK249,AJ$3)</f>
      </c>
      <c r="BK249">
        <f>MIN(AO248+AN249,AM$3)</f>
      </c>
      <c r="BL249">
        <f>MIN(AR248+AQ249,AP$3)</f>
      </c>
      <c r="BM249">
        <f>MIN(AU248+AT249,AS$3)</f>
      </c>
      <c r="BN249">
        <f>E248+D249-AY249</f>
      </c>
      <c r="BO249">
        <f>BN249+H248+G249-AZ249</f>
      </c>
      <c r="BP249">
        <f>BO249+K248+J249-BA249</f>
      </c>
      <c r="BQ249">
        <f>BP249+N248+M249-BB249</f>
      </c>
      <c r="BR249">
        <f>BQ249+Q248+P249-BC249</f>
      </c>
      <c r="BS249">
        <f>BR249+T248+S249-BD249</f>
      </c>
      <c r="BT249">
        <f>BS249+W248+V249-BE249</f>
      </c>
      <c r="BU249">
        <f>BT249+Z248+Y249-BF249</f>
      </c>
      <c r="BV249">
        <f>BU249+AC248+AB249-BG249</f>
      </c>
      <c r="BW249">
        <f>BV249+AF248+AE249-BH249</f>
      </c>
      <c r="BX249">
        <f>BW249+AI248+AH249-BI249</f>
      </c>
      <c r="BY249">
        <f>BX249+AL248+AK249-BJ249</f>
      </c>
      <c r="BZ249">
        <f>BY249+AO248+AN249-BK249</f>
      </c>
      <c r="CA249">
        <f>BZ249+AR248+AQ249-BL249</f>
      </c>
      <c r="CB249">
        <f>CA249+AU248+AT249-BM249</f>
      </c>
      <c r="CC249">
        <f>MAX(0,Plan!$B$6-SUM(AY249:BM249))</f>
      </c>
    </row>
    <row r="250" spans="1:81" x14ac:dyDescent="0.25">
      <c r="A250">
        <v>245</v>
      </c>
      <c r="B250" s="22">
        <f>EDATE(Plan!$B$5,A250-1)</f>
      </c>
      <c r="C250" s="14">
        <f>ROUND(AY250+MIN(E249+D250-AY250,$CC250),2)</f>
      </c>
      <c r="D250" s="14">
        <f>ROUND(ROUND(E249*100,0)*ROUND(D$3*100000,0)/1200000,0)/100</f>
      </c>
      <c r="E250" s="14">
        <f>ROUND(E249+D250-C250,2)</f>
      </c>
      <c r="F250" s="14">
        <f>ROUND(AZ250+MIN(H249+G250-AZ250,MAX(0,$CC250-BN250)),2)</f>
      </c>
      <c r="G250" s="14">
        <f>ROUND(ROUND(H249*100,0)*ROUND(G$3*100000,0)/1200000,0)/100</f>
      </c>
      <c r="H250" s="14">
        <f>ROUND(H249+G250-F250,2)</f>
      </c>
      <c r="I250" s="14">
        <f>ROUND(BA250+MIN(K249+J250-BA250,MAX(0,$CC250-BO250)),2)</f>
      </c>
      <c r="J250" s="14">
        <f>ROUND(ROUND(K249*100,0)*ROUND(J$3*100000,0)/1200000,0)/100</f>
      </c>
      <c r="K250" s="14">
        <f>ROUND(K249+J250-I250,2)</f>
      </c>
      <c r="L250" s="14">
        <f>ROUND(BB250+MIN(N249+M250-BB250,MAX(0,$CC250-BP250)),2)</f>
      </c>
      <c r="M250" s="14">
        <f>ROUND(ROUND(N249*100,0)*ROUND(M$3*100000,0)/1200000,0)/100</f>
      </c>
      <c r="N250" s="14">
        <f>ROUND(N249+M250-L250,2)</f>
      </c>
      <c r="O250" s="14">
        <f>ROUND(BC250+MIN(Q249+P250-BC250,MAX(0,$CC250-BQ250)),2)</f>
      </c>
      <c r="P250" s="14">
        <f>ROUND(ROUND(Q249*100,0)*ROUND(P$3*100000,0)/1200000,0)/100</f>
      </c>
      <c r="Q250" s="14">
        <f>ROUND(Q249+P250-O250,2)</f>
      </c>
      <c r="R250" s="14">
        <f>ROUND(BD250+MIN(T249+S250-BD250,MAX(0,$CC250-BR250)),2)</f>
      </c>
      <c r="S250" s="14">
        <f>ROUND(ROUND(T249*100,0)*ROUND(S$3*100000,0)/1200000,0)/100</f>
      </c>
      <c r="T250" s="14">
        <f>ROUND(T249+S250-R250,2)</f>
      </c>
      <c r="U250" s="14">
        <f>ROUND(BE250+MIN(W249+V250-BE250,MAX(0,$CC250-BS250)),2)</f>
      </c>
      <c r="V250" s="14">
        <f>ROUND(ROUND(W249*100,0)*ROUND(V$3*100000,0)/1200000,0)/100</f>
      </c>
      <c r="W250" s="14">
        <f>ROUND(W249+V250-U250,2)</f>
      </c>
      <c r="X250" s="14">
        <f>ROUND(BF250+MIN(Z249+Y250-BF250,MAX(0,$CC250-BT250)),2)</f>
      </c>
      <c r="Y250" s="14">
        <f>ROUND(ROUND(Z249*100,0)*ROUND(Y$3*100000,0)/1200000,0)/100</f>
      </c>
      <c r="Z250" s="14">
        <f>ROUND(Z249+Y250-X250,2)</f>
      </c>
      <c r="AA250" s="14">
        <f>ROUND(BG250+MIN(AC249+AB250-BG250,MAX(0,$CC250-BU250)),2)</f>
      </c>
      <c r="AB250" s="14">
        <f>ROUND(ROUND(AC249*100,0)*ROUND(AB$3*100000,0)/1200000,0)/100</f>
      </c>
      <c r="AC250" s="14">
        <f>ROUND(AC249+AB250-AA250,2)</f>
      </c>
      <c r="AD250" s="14">
        <f>ROUND(BH250+MIN(AF249+AE250-BH250,MAX(0,$CC250-BV250)),2)</f>
      </c>
      <c r="AE250" s="14">
        <f>ROUND(ROUND(AF249*100,0)*ROUND(AE$3*100000,0)/1200000,0)/100</f>
      </c>
      <c r="AF250" s="14">
        <f>ROUND(AF249+AE250-AD250,2)</f>
      </c>
      <c r="AG250" s="14">
        <f>ROUND(BI250+MIN(AI249+AH250-BI250,MAX(0,$CC250-BW250)),2)</f>
      </c>
      <c r="AH250" s="14">
        <f>ROUND(ROUND(AI249*100,0)*ROUND(AH$3*100000,0)/1200000,0)/100</f>
      </c>
      <c r="AI250" s="14">
        <f>ROUND(AI249+AH250-AG250,2)</f>
      </c>
      <c r="AJ250" s="14">
        <f>ROUND(BJ250+MIN(AL249+AK250-BJ250,MAX(0,$CC250-BX250)),2)</f>
      </c>
      <c r="AK250" s="14">
        <f>ROUND(ROUND(AL249*100,0)*ROUND(AK$3*100000,0)/1200000,0)/100</f>
      </c>
      <c r="AL250" s="14">
        <f>ROUND(AL249+AK250-AJ250,2)</f>
      </c>
      <c r="AM250" s="14">
        <f>ROUND(BK250+MIN(AO249+AN250-BK250,MAX(0,$CC250-BY250)),2)</f>
      </c>
      <c r="AN250" s="14">
        <f>ROUND(ROUND(AO249*100,0)*ROUND(AN$3*100000,0)/1200000,0)/100</f>
      </c>
      <c r="AO250" s="14">
        <f>ROUND(AO249+AN250-AM250,2)</f>
      </c>
      <c r="AP250" s="14">
        <f>ROUND(BL250+MIN(AR249+AQ250-BL250,MAX(0,$CC250-BZ250)),2)</f>
      </c>
      <c r="AQ250" s="14">
        <f>ROUND(ROUND(AR249*100,0)*ROUND(AQ$3*100000,0)/1200000,0)/100</f>
      </c>
      <c r="AR250" s="14">
        <f>ROUND(AR249+AQ250-AP250,2)</f>
      </c>
      <c r="AS250" s="14">
        <f>ROUND(BM250+MIN(AU249+AT250-BM250,MAX(0,$CC250-CA250)),2)</f>
      </c>
      <c r="AT250" s="14">
        <f>ROUND(ROUND(AU249*100,0)*ROUND(AT$3*100000,0)/1200000,0)/100</f>
      </c>
      <c r="AU250" s="14">
        <f>ROUND(AU249+AT250-AS250,2)</f>
      </c>
      <c r="AV250" s="11">
        <f>SUMIF($C$4:$AU$4,"Payment",C250:AU250)</f>
      </c>
      <c r="AW250" s="11">
        <f>SUMIF($C$4:$AU$4,"Interest",C250:AU250)</f>
      </c>
      <c r="AX250" s="11">
        <f>ROUND(SUMIF($C$4:$AU$4,"Balance",C250:AU250),2)</f>
      </c>
      <c r="AY250">
        <f>MIN(E249+D250,C$3)</f>
      </c>
      <c r="AZ250">
        <f>MIN(H249+G250,F$3)</f>
      </c>
      <c r="BA250">
        <f>MIN(K249+J250,I$3)</f>
      </c>
      <c r="BB250">
        <f>MIN(N249+M250,L$3)</f>
      </c>
      <c r="BC250">
        <f>MIN(Q249+P250,O$3)</f>
      </c>
      <c r="BD250">
        <f>MIN(T249+S250,R$3)</f>
      </c>
      <c r="BE250">
        <f>MIN(W249+V250,U$3)</f>
      </c>
      <c r="BF250">
        <f>MIN(Z249+Y250,X$3)</f>
      </c>
      <c r="BG250">
        <f>MIN(AC249+AB250,AA$3)</f>
      </c>
      <c r="BH250">
        <f>MIN(AF249+AE250,AD$3)</f>
      </c>
      <c r="BI250">
        <f>MIN(AI249+AH250,AG$3)</f>
      </c>
      <c r="BJ250">
        <f>MIN(AL249+AK250,AJ$3)</f>
      </c>
      <c r="BK250">
        <f>MIN(AO249+AN250,AM$3)</f>
      </c>
      <c r="BL250">
        <f>MIN(AR249+AQ250,AP$3)</f>
      </c>
      <c r="BM250">
        <f>MIN(AU249+AT250,AS$3)</f>
      </c>
      <c r="BN250">
        <f>E249+D250-AY250</f>
      </c>
      <c r="BO250">
        <f>BN250+H249+G250-AZ250</f>
      </c>
      <c r="BP250">
        <f>BO250+K249+J250-BA250</f>
      </c>
      <c r="BQ250">
        <f>BP250+N249+M250-BB250</f>
      </c>
      <c r="BR250">
        <f>BQ250+Q249+P250-BC250</f>
      </c>
      <c r="BS250">
        <f>BR250+T249+S250-BD250</f>
      </c>
      <c r="BT250">
        <f>BS250+W249+V250-BE250</f>
      </c>
      <c r="BU250">
        <f>BT250+Z249+Y250-BF250</f>
      </c>
      <c r="BV250">
        <f>BU250+AC249+AB250-BG250</f>
      </c>
      <c r="BW250">
        <f>BV250+AF249+AE250-BH250</f>
      </c>
      <c r="BX250">
        <f>BW250+AI249+AH250-BI250</f>
      </c>
      <c r="BY250">
        <f>BX250+AL249+AK250-BJ250</f>
      </c>
      <c r="BZ250">
        <f>BY250+AO249+AN250-BK250</f>
      </c>
      <c r="CA250">
        <f>BZ250+AR249+AQ250-BL250</f>
      </c>
      <c r="CB250">
        <f>CA250+AU249+AT250-BM250</f>
      </c>
      <c r="CC250">
        <f>MAX(0,Plan!$B$6-SUM(AY250:BM250))</f>
      </c>
    </row>
    <row r="251" spans="1:81" x14ac:dyDescent="0.25">
      <c r="A251">
        <v>246</v>
      </c>
      <c r="B251" s="22">
        <f>EDATE(Plan!$B$5,A251-1)</f>
      </c>
      <c r="C251" s="14">
        <f>ROUND(AY251+MIN(E250+D251-AY251,$CC251),2)</f>
      </c>
      <c r="D251" s="14">
        <f>ROUND(ROUND(E250*100,0)*ROUND(D$3*100000,0)/1200000,0)/100</f>
      </c>
      <c r="E251" s="14">
        <f>ROUND(E250+D251-C251,2)</f>
      </c>
      <c r="F251" s="14">
        <f>ROUND(AZ251+MIN(H250+G251-AZ251,MAX(0,$CC251-BN251)),2)</f>
      </c>
      <c r="G251" s="14">
        <f>ROUND(ROUND(H250*100,0)*ROUND(G$3*100000,0)/1200000,0)/100</f>
      </c>
      <c r="H251" s="14">
        <f>ROUND(H250+G251-F251,2)</f>
      </c>
      <c r="I251" s="14">
        <f>ROUND(BA251+MIN(K250+J251-BA251,MAX(0,$CC251-BO251)),2)</f>
      </c>
      <c r="J251" s="14">
        <f>ROUND(ROUND(K250*100,0)*ROUND(J$3*100000,0)/1200000,0)/100</f>
      </c>
      <c r="K251" s="14">
        <f>ROUND(K250+J251-I251,2)</f>
      </c>
      <c r="L251" s="14">
        <f>ROUND(BB251+MIN(N250+M251-BB251,MAX(0,$CC251-BP251)),2)</f>
      </c>
      <c r="M251" s="14">
        <f>ROUND(ROUND(N250*100,0)*ROUND(M$3*100000,0)/1200000,0)/100</f>
      </c>
      <c r="N251" s="14">
        <f>ROUND(N250+M251-L251,2)</f>
      </c>
      <c r="O251" s="14">
        <f>ROUND(BC251+MIN(Q250+P251-BC251,MAX(0,$CC251-BQ251)),2)</f>
      </c>
      <c r="P251" s="14">
        <f>ROUND(ROUND(Q250*100,0)*ROUND(P$3*100000,0)/1200000,0)/100</f>
      </c>
      <c r="Q251" s="14">
        <f>ROUND(Q250+P251-O251,2)</f>
      </c>
      <c r="R251" s="14">
        <f>ROUND(BD251+MIN(T250+S251-BD251,MAX(0,$CC251-BR251)),2)</f>
      </c>
      <c r="S251" s="14">
        <f>ROUND(ROUND(T250*100,0)*ROUND(S$3*100000,0)/1200000,0)/100</f>
      </c>
      <c r="T251" s="14">
        <f>ROUND(T250+S251-R251,2)</f>
      </c>
      <c r="U251" s="14">
        <f>ROUND(BE251+MIN(W250+V251-BE251,MAX(0,$CC251-BS251)),2)</f>
      </c>
      <c r="V251" s="14">
        <f>ROUND(ROUND(W250*100,0)*ROUND(V$3*100000,0)/1200000,0)/100</f>
      </c>
      <c r="W251" s="14">
        <f>ROUND(W250+V251-U251,2)</f>
      </c>
      <c r="X251" s="14">
        <f>ROUND(BF251+MIN(Z250+Y251-BF251,MAX(0,$CC251-BT251)),2)</f>
      </c>
      <c r="Y251" s="14">
        <f>ROUND(ROUND(Z250*100,0)*ROUND(Y$3*100000,0)/1200000,0)/100</f>
      </c>
      <c r="Z251" s="14">
        <f>ROUND(Z250+Y251-X251,2)</f>
      </c>
      <c r="AA251" s="14">
        <f>ROUND(BG251+MIN(AC250+AB251-BG251,MAX(0,$CC251-BU251)),2)</f>
      </c>
      <c r="AB251" s="14">
        <f>ROUND(ROUND(AC250*100,0)*ROUND(AB$3*100000,0)/1200000,0)/100</f>
      </c>
      <c r="AC251" s="14">
        <f>ROUND(AC250+AB251-AA251,2)</f>
      </c>
      <c r="AD251" s="14">
        <f>ROUND(BH251+MIN(AF250+AE251-BH251,MAX(0,$CC251-BV251)),2)</f>
      </c>
      <c r="AE251" s="14">
        <f>ROUND(ROUND(AF250*100,0)*ROUND(AE$3*100000,0)/1200000,0)/100</f>
      </c>
      <c r="AF251" s="14">
        <f>ROUND(AF250+AE251-AD251,2)</f>
      </c>
      <c r="AG251" s="14">
        <f>ROUND(BI251+MIN(AI250+AH251-BI251,MAX(0,$CC251-BW251)),2)</f>
      </c>
      <c r="AH251" s="14">
        <f>ROUND(ROUND(AI250*100,0)*ROUND(AH$3*100000,0)/1200000,0)/100</f>
      </c>
      <c r="AI251" s="14">
        <f>ROUND(AI250+AH251-AG251,2)</f>
      </c>
      <c r="AJ251" s="14">
        <f>ROUND(BJ251+MIN(AL250+AK251-BJ251,MAX(0,$CC251-BX251)),2)</f>
      </c>
      <c r="AK251" s="14">
        <f>ROUND(ROUND(AL250*100,0)*ROUND(AK$3*100000,0)/1200000,0)/100</f>
      </c>
      <c r="AL251" s="14">
        <f>ROUND(AL250+AK251-AJ251,2)</f>
      </c>
      <c r="AM251" s="14">
        <f>ROUND(BK251+MIN(AO250+AN251-BK251,MAX(0,$CC251-BY251)),2)</f>
      </c>
      <c r="AN251" s="14">
        <f>ROUND(ROUND(AO250*100,0)*ROUND(AN$3*100000,0)/1200000,0)/100</f>
      </c>
      <c r="AO251" s="14">
        <f>ROUND(AO250+AN251-AM251,2)</f>
      </c>
      <c r="AP251" s="14">
        <f>ROUND(BL251+MIN(AR250+AQ251-BL251,MAX(0,$CC251-BZ251)),2)</f>
      </c>
      <c r="AQ251" s="14">
        <f>ROUND(ROUND(AR250*100,0)*ROUND(AQ$3*100000,0)/1200000,0)/100</f>
      </c>
      <c r="AR251" s="14">
        <f>ROUND(AR250+AQ251-AP251,2)</f>
      </c>
      <c r="AS251" s="14">
        <f>ROUND(BM251+MIN(AU250+AT251-BM251,MAX(0,$CC251-CA251)),2)</f>
      </c>
      <c r="AT251" s="14">
        <f>ROUND(ROUND(AU250*100,0)*ROUND(AT$3*100000,0)/1200000,0)/100</f>
      </c>
      <c r="AU251" s="14">
        <f>ROUND(AU250+AT251-AS251,2)</f>
      </c>
      <c r="AV251" s="11">
        <f>SUMIF($C$4:$AU$4,"Payment",C251:AU251)</f>
      </c>
      <c r="AW251" s="11">
        <f>SUMIF($C$4:$AU$4,"Interest",C251:AU251)</f>
      </c>
      <c r="AX251" s="11">
        <f>ROUND(SUMIF($C$4:$AU$4,"Balance",C251:AU251),2)</f>
      </c>
      <c r="AY251">
        <f>MIN(E250+D251,C$3)</f>
      </c>
      <c r="AZ251">
        <f>MIN(H250+G251,F$3)</f>
      </c>
      <c r="BA251">
        <f>MIN(K250+J251,I$3)</f>
      </c>
      <c r="BB251">
        <f>MIN(N250+M251,L$3)</f>
      </c>
      <c r="BC251">
        <f>MIN(Q250+P251,O$3)</f>
      </c>
      <c r="BD251">
        <f>MIN(T250+S251,R$3)</f>
      </c>
      <c r="BE251">
        <f>MIN(W250+V251,U$3)</f>
      </c>
      <c r="BF251">
        <f>MIN(Z250+Y251,X$3)</f>
      </c>
      <c r="BG251">
        <f>MIN(AC250+AB251,AA$3)</f>
      </c>
      <c r="BH251">
        <f>MIN(AF250+AE251,AD$3)</f>
      </c>
      <c r="BI251">
        <f>MIN(AI250+AH251,AG$3)</f>
      </c>
      <c r="BJ251">
        <f>MIN(AL250+AK251,AJ$3)</f>
      </c>
      <c r="BK251">
        <f>MIN(AO250+AN251,AM$3)</f>
      </c>
      <c r="BL251">
        <f>MIN(AR250+AQ251,AP$3)</f>
      </c>
      <c r="BM251">
        <f>MIN(AU250+AT251,AS$3)</f>
      </c>
      <c r="BN251">
        <f>E250+D251-AY251</f>
      </c>
      <c r="BO251">
        <f>BN251+H250+G251-AZ251</f>
      </c>
      <c r="BP251">
        <f>BO251+K250+J251-BA251</f>
      </c>
      <c r="BQ251">
        <f>BP251+N250+M251-BB251</f>
      </c>
      <c r="BR251">
        <f>BQ251+Q250+P251-BC251</f>
      </c>
      <c r="BS251">
        <f>BR251+T250+S251-BD251</f>
      </c>
      <c r="BT251">
        <f>BS251+W250+V251-BE251</f>
      </c>
      <c r="BU251">
        <f>BT251+Z250+Y251-BF251</f>
      </c>
      <c r="BV251">
        <f>BU251+AC250+AB251-BG251</f>
      </c>
      <c r="BW251">
        <f>BV251+AF250+AE251-BH251</f>
      </c>
      <c r="BX251">
        <f>BW251+AI250+AH251-BI251</f>
      </c>
      <c r="BY251">
        <f>BX251+AL250+AK251-BJ251</f>
      </c>
      <c r="BZ251">
        <f>BY251+AO250+AN251-BK251</f>
      </c>
      <c r="CA251">
        <f>BZ251+AR250+AQ251-BL251</f>
      </c>
      <c r="CB251">
        <f>CA251+AU250+AT251-BM251</f>
      </c>
      <c r="CC251">
        <f>MAX(0,Plan!$B$6-SUM(AY251:BM251))</f>
      </c>
    </row>
    <row r="252" spans="1:81" x14ac:dyDescent="0.25">
      <c r="A252">
        <v>247</v>
      </c>
      <c r="B252" s="22">
        <f>EDATE(Plan!$B$5,A252-1)</f>
      </c>
      <c r="C252" s="14">
        <f>ROUND(AY252+MIN(E251+D252-AY252,$CC252),2)</f>
      </c>
      <c r="D252" s="14">
        <f>ROUND(ROUND(E251*100,0)*ROUND(D$3*100000,0)/1200000,0)/100</f>
      </c>
      <c r="E252" s="14">
        <f>ROUND(E251+D252-C252,2)</f>
      </c>
      <c r="F252" s="14">
        <f>ROUND(AZ252+MIN(H251+G252-AZ252,MAX(0,$CC252-BN252)),2)</f>
      </c>
      <c r="G252" s="14">
        <f>ROUND(ROUND(H251*100,0)*ROUND(G$3*100000,0)/1200000,0)/100</f>
      </c>
      <c r="H252" s="14">
        <f>ROUND(H251+G252-F252,2)</f>
      </c>
      <c r="I252" s="14">
        <f>ROUND(BA252+MIN(K251+J252-BA252,MAX(0,$CC252-BO252)),2)</f>
      </c>
      <c r="J252" s="14">
        <f>ROUND(ROUND(K251*100,0)*ROUND(J$3*100000,0)/1200000,0)/100</f>
      </c>
      <c r="K252" s="14">
        <f>ROUND(K251+J252-I252,2)</f>
      </c>
      <c r="L252" s="14">
        <f>ROUND(BB252+MIN(N251+M252-BB252,MAX(0,$CC252-BP252)),2)</f>
      </c>
      <c r="M252" s="14">
        <f>ROUND(ROUND(N251*100,0)*ROUND(M$3*100000,0)/1200000,0)/100</f>
      </c>
      <c r="N252" s="14">
        <f>ROUND(N251+M252-L252,2)</f>
      </c>
      <c r="O252" s="14">
        <f>ROUND(BC252+MIN(Q251+P252-BC252,MAX(0,$CC252-BQ252)),2)</f>
      </c>
      <c r="P252" s="14">
        <f>ROUND(ROUND(Q251*100,0)*ROUND(P$3*100000,0)/1200000,0)/100</f>
      </c>
      <c r="Q252" s="14">
        <f>ROUND(Q251+P252-O252,2)</f>
      </c>
      <c r="R252" s="14">
        <f>ROUND(BD252+MIN(T251+S252-BD252,MAX(0,$CC252-BR252)),2)</f>
      </c>
      <c r="S252" s="14">
        <f>ROUND(ROUND(T251*100,0)*ROUND(S$3*100000,0)/1200000,0)/100</f>
      </c>
      <c r="T252" s="14">
        <f>ROUND(T251+S252-R252,2)</f>
      </c>
      <c r="U252" s="14">
        <f>ROUND(BE252+MIN(W251+V252-BE252,MAX(0,$CC252-BS252)),2)</f>
      </c>
      <c r="V252" s="14">
        <f>ROUND(ROUND(W251*100,0)*ROUND(V$3*100000,0)/1200000,0)/100</f>
      </c>
      <c r="W252" s="14">
        <f>ROUND(W251+V252-U252,2)</f>
      </c>
      <c r="X252" s="14">
        <f>ROUND(BF252+MIN(Z251+Y252-BF252,MAX(0,$CC252-BT252)),2)</f>
      </c>
      <c r="Y252" s="14">
        <f>ROUND(ROUND(Z251*100,0)*ROUND(Y$3*100000,0)/1200000,0)/100</f>
      </c>
      <c r="Z252" s="14">
        <f>ROUND(Z251+Y252-X252,2)</f>
      </c>
      <c r="AA252" s="14">
        <f>ROUND(BG252+MIN(AC251+AB252-BG252,MAX(0,$CC252-BU252)),2)</f>
      </c>
      <c r="AB252" s="14">
        <f>ROUND(ROUND(AC251*100,0)*ROUND(AB$3*100000,0)/1200000,0)/100</f>
      </c>
      <c r="AC252" s="14">
        <f>ROUND(AC251+AB252-AA252,2)</f>
      </c>
      <c r="AD252" s="14">
        <f>ROUND(BH252+MIN(AF251+AE252-BH252,MAX(0,$CC252-BV252)),2)</f>
      </c>
      <c r="AE252" s="14">
        <f>ROUND(ROUND(AF251*100,0)*ROUND(AE$3*100000,0)/1200000,0)/100</f>
      </c>
      <c r="AF252" s="14">
        <f>ROUND(AF251+AE252-AD252,2)</f>
      </c>
      <c r="AG252" s="14">
        <f>ROUND(BI252+MIN(AI251+AH252-BI252,MAX(0,$CC252-BW252)),2)</f>
      </c>
      <c r="AH252" s="14">
        <f>ROUND(ROUND(AI251*100,0)*ROUND(AH$3*100000,0)/1200000,0)/100</f>
      </c>
      <c r="AI252" s="14">
        <f>ROUND(AI251+AH252-AG252,2)</f>
      </c>
      <c r="AJ252" s="14">
        <f>ROUND(BJ252+MIN(AL251+AK252-BJ252,MAX(0,$CC252-BX252)),2)</f>
      </c>
      <c r="AK252" s="14">
        <f>ROUND(ROUND(AL251*100,0)*ROUND(AK$3*100000,0)/1200000,0)/100</f>
      </c>
      <c r="AL252" s="14">
        <f>ROUND(AL251+AK252-AJ252,2)</f>
      </c>
      <c r="AM252" s="14">
        <f>ROUND(BK252+MIN(AO251+AN252-BK252,MAX(0,$CC252-BY252)),2)</f>
      </c>
      <c r="AN252" s="14">
        <f>ROUND(ROUND(AO251*100,0)*ROUND(AN$3*100000,0)/1200000,0)/100</f>
      </c>
      <c r="AO252" s="14">
        <f>ROUND(AO251+AN252-AM252,2)</f>
      </c>
      <c r="AP252" s="14">
        <f>ROUND(BL252+MIN(AR251+AQ252-BL252,MAX(0,$CC252-BZ252)),2)</f>
      </c>
      <c r="AQ252" s="14">
        <f>ROUND(ROUND(AR251*100,0)*ROUND(AQ$3*100000,0)/1200000,0)/100</f>
      </c>
      <c r="AR252" s="14">
        <f>ROUND(AR251+AQ252-AP252,2)</f>
      </c>
      <c r="AS252" s="14">
        <f>ROUND(BM252+MIN(AU251+AT252-BM252,MAX(0,$CC252-CA252)),2)</f>
      </c>
      <c r="AT252" s="14">
        <f>ROUND(ROUND(AU251*100,0)*ROUND(AT$3*100000,0)/1200000,0)/100</f>
      </c>
      <c r="AU252" s="14">
        <f>ROUND(AU251+AT252-AS252,2)</f>
      </c>
      <c r="AV252" s="11">
        <f>SUMIF($C$4:$AU$4,"Payment",C252:AU252)</f>
      </c>
      <c r="AW252" s="11">
        <f>SUMIF($C$4:$AU$4,"Interest",C252:AU252)</f>
      </c>
      <c r="AX252" s="11">
        <f>ROUND(SUMIF($C$4:$AU$4,"Balance",C252:AU252),2)</f>
      </c>
      <c r="AY252">
        <f>MIN(E251+D252,C$3)</f>
      </c>
      <c r="AZ252">
        <f>MIN(H251+G252,F$3)</f>
      </c>
      <c r="BA252">
        <f>MIN(K251+J252,I$3)</f>
      </c>
      <c r="BB252">
        <f>MIN(N251+M252,L$3)</f>
      </c>
      <c r="BC252">
        <f>MIN(Q251+P252,O$3)</f>
      </c>
      <c r="BD252">
        <f>MIN(T251+S252,R$3)</f>
      </c>
      <c r="BE252">
        <f>MIN(W251+V252,U$3)</f>
      </c>
      <c r="BF252">
        <f>MIN(Z251+Y252,X$3)</f>
      </c>
      <c r="BG252">
        <f>MIN(AC251+AB252,AA$3)</f>
      </c>
      <c r="BH252">
        <f>MIN(AF251+AE252,AD$3)</f>
      </c>
      <c r="BI252">
        <f>MIN(AI251+AH252,AG$3)</f>
      </c>
      <c r="BJ252">
        <f>MIN(AL251+AK252,AJ$3)</f>
      </c>
      <c r="BK252">
        <f>MIN(AO251+AN252,AM$3)</f>
      </c>
      <c r="BL252">
        <f>MIN(AR251+AQ252,AP$3)</f>
      </c>
      <c r="BM252">
        <f>MIN(AU251+AT252,AS$3)</f>
      </c>
      <c r="BN252">
        <f>E251+D252-AY252</f>
      </c>
      <c r="BO252">
        <f>BN252+H251+G252-AZ252</f>
      </c>
      <c r="BP252">
        <f>BO252+K251+J252-BA252</f>
      </c>
      <c r="BQ252">
        <f>BP252+N251+M252-BB252</f>
      </c>
      <c r="BR252">
        <f>BQ252+Q251+P252-BC252</f>
      </c>
      <c r="BS252">
        <f>BR252+T251+S252-BD252</f>
      </c>
      <c r="BT252">
        <f>BS252+W251+V252-BE252</f>
      </c>
      <c r="BU252">
        <f>BT252+Z251+Y252-BF252</f>
      </c>
      <c r="BV252">
        <f>BU252+AC251+AB252-BG252</f>
      </c>
      <c r="BW252">
        <f>BV252+AF251+AE252-BH252</f>
      </c>
      <c r="BX252">
        <f>BW252+AI251+AH252-BI252</f>
      </c>
      <c r="BY252">
        <f>BX252+AL251+AK252-BJ252</f>
      </c>
      <c r="BZ252">
        <f>BY252+AO251+AN252-BK252</f>
      </c>
      <c r="CA252">
        <f>BZ252+AR251+AQ252-BL252</f>
      </c>
      <c r="CB252">
        <f>CA252+AU251+AT252-BM252</f>
      </c>
      <c r="CC252">
        <f>MAX(0,Plan!$B$6-SUM(AY252:BM252))</f>
      </c>
    </row>
    <row r="253" spans="1:81" x14ac:dyDescent="0.25">
      <c r="A253">
        <v>248</v>
      </c>
      <c r="B253" s="22">
        <f>EDATE(Plan!$B$5,A253-1)</f>
      </c>
      <c r="C253" s="14">
        <f>ROUND(AY253+MIN(E252+D253-AY253,$CC253),2)</f>
      </c>
      <c r="D253" s="14">
        <f>ROUND(ROUND(E252*100,0)*ROUND(D$3*100000,0)/1200000,0)/100</f>
      </c>
      <c r="E253" s="14">
        <f>ROUND(E252+D253-C253,2)</f>
      </c>
      <c r="F253" s="14">
        <f>ROUND(AZ253+MIN(H252+G253-AZ253,MAX(0,$CC253-BN253)),2)</f>
      </c>
      <c r="G253" s="14">
        <f>ROUND(ROUND(H252*100,0)*ROUND(G$3*100000,0)/1200000,0)/100</f>
      </c>
      <c r="H253" s="14">
        <f>ROUND(H252+G253-F253,2)</f>
      </c>
      <c r="I253" s="14">
        <f>ROUND(BA253+MIN(K252+J253-BA253,MAX(0,$CC253-BO253)),2)</f>
      </c>
      <c r="J253" s="14">
        <f>ROUND(ROUND(K252*100,0)*ROUND(J$3*100000,0)/1200000,0)/100</f>
      </c>
      <c r="K253" s="14">
        <f>ROUND(K252+J253-I253,2)</f>
      </c>
      <c r="L253" s="14">
        <f>ROUND(BB253+MIN(N252+M253-BB253,MAX(0,$CC253-BP253)),2)</f>
      </c>
      <c r="M253" s="14">
        <f>ROUND(ROUND(N252*100,0)*ROUND(M$3*100000,0)/1200000,0)/100</f>
      </c>
      <c r="N253" s="14">
        <f>ROUND(N252+M253-L253,2)</f>
      </c>
      <c r="O253" s="14">
        <f>ROUND(BC253+MIN(Q252+P253-BC253,MAX(0,$CC253-BQ253)),2)</f>
      </c>
      <c r="P253" s="14">
        <f>ROUND(ROUND(Q252*100,0)*ROUND(P$3*100000,0)/1200000,0)/100</f>
      </c>
      <c r="Q253" s="14">
        <f>ROUND(Q252+P253-O253,2)</f>
      </c>
      <c r="R253" s="14">
        <f>ROUND(BD253+MIN(T252+S253-BD253,MAX(0,$CC253-BR253)),2)</f>
      </c>
      <c r="S253" s="14">
        <f>ROUND(ROUND(T252*100,0)*ROUND(S$3*100000,0)/1200000,0)/100</f>
      </c>
      <c r="T253" s="14">
        <f>ROUND(T252+S253-R253,2)</f>
      </c>
      <c r="U253" s="14">
        <f>ROUND(BE253+MIN(W252+V253-BE253,MAX(0,$CC253-BS253)),2)</f>
      </c>
      <c r="V253" s="14">
        <f>ROUND(ROUND(W252*100,0)*ROUND(V$3*100000,0)/1200000,0)/100</f>
      </c>
      <c r="W253" s="14">
        <f>ROUND(W252+V253-U253,2)</f>
      </c>
      <c r="X253" s="14">
        <f>ROUND(BF253+MIN(Z252+Y253-BF253,MAX(0,$CC253-BT253)),2)</f>
      </c>
      <c r="Y253" s="14">
        <f>ROUND(ROUND(Z252*100,0)*ROUND(Y$3*100000,0)/1200000,0)/100</f>
      </c>
      <c r="Z253" s="14">
        <f>ROUND(Z252+Y253-X253,2)</f>
      </c>
      <c r="AA253" s="14">
        <f>ROUND(BG253+MIN(AC252+AB253-BG253,MAX(0,$CC253-BU253)),2)</f>
      </c>
      <c r="AB253" s="14">
        <f>ROUND(ROUND(AC252*100,0)*ROUND(AB$3*100000,0)/1200000,0)/100</f>
      </c>
      <c r="AC253" s="14">
        <f>ROUND(AC252+AB253-AA253,2)</f>
      </c>
      <c r="AD253" s="14">
        <f>ROUND(BH253+MIN(AF252+AE253-BH253,MAX(0,$CC253-BV253)),2)</f>
      </c>
      <c r="AE253" s="14">
        <f>ROUND(ROUND(AF252*100,0)*ROUND(AE$3*100000,0)/1200000,0)/100</f>
      </c>
      <c r="AF253" s="14">
        <f>ROUND(AF252+AE253-AD253,2)</f>
      </c>
      <c r="AG253" s="14">
        <f>ROUND(BI253+MIN(AI252+AH253-BI253,MAX(0,$CC253-BW253)),2)</f>
      </c>
      <c r="AH253" s="14">
        <f>ROUND(ROUND(AI252*100,0)*ROUND(AH$3*100000,0)/1200000,0)/100</f>
      </c>
      <c r="AI253" s="14">
        <f>ROUND(AI252+AH253-AG253,2)</f>
      </c>
      <c r="AJ253" s="14">
        <f>ROUND(BJ253+MIN(AL252+AK253-BJ253,MAX(0,$CC253-BX253)),2)</f>
      </c>
      <c r="AK253" s="14">
        <f>ROUND(ROUND(AL252*100,0)*ROUND(AK$3*100000,0)/1200000,0)/100</f>
      </c>
      <c r="AL253" s="14">
        <f>ROUND(AL252+AK253-AJ253,2)</f>
      </c>
      <c r="AM253" s="14">
        <f>ROUND(BK253+MIN(AO252+AN253-BK253,MAX(0,$CC253-BY253)),2)</f>
      </c>
      <c r="AN253" s="14">
        <f>ROUND(ROUND(AO252*100,0)*ROUND(AN$3*100000,0)/1200000,0)/100</f>
      </c>
      <c r="AO253" s="14">
        <f>ROUND(AO252+AN253-AM253,2)</f>
      </c>
      <c r="AP253" s="14">
        <f>ROUND(BL253+MIN(AR252+AQ253-BL253,MAX(0,$CC253-BZ253)),2)</f>
      </c>
      <c r="AQ253" s="14">
        <f>ROUND(ROUND(AR252*100,0)*ROUND(AQ$3*100000,0)/1200000,0)/100</f>
      </c>
      <c r="AR253" s="14">
        <f>ROUND(AR252+AQ253-AP253,2)</f>
      </c>
      <c r="AS253" s="14">
        <f>ROUND(BM253+MIN(AU252+AT253-BM253,MAX(0,$CC253-CA253)),2)</f>
      </c>
      <c r="AT253" s="14">
        <f>ROUND(ROUND(AU252*100,0)*ROUND(AT$3*100000,0)/1200000,0)/100</f>
      </c>
      <c r="AU253" s="14">
        <f>ROUND(AU252+AT253-AS253,2)</f>
      </c>
      <c r="AV253" s="11">
        <f>SUMIF($C$4:$AU$4,"Payment",C253:AU253)</f>
      </c>
      <c r="AW253" s="11">
        <f>SUMIF($C$4:$AU$4,"Interest",C253:AU253)</f>
      </c>
      <c r="AX253" s="11">
        <f>ROUND(SUMIF($C$4:$AU$4,"Balance",C253:AU253),2)</f>
      </c>
      <c r="AY253">
        <f>MIN(E252+D253,C$3)</f>
      </c>
      <c r="AZ253">
        <f>MIN(H252+G253,F$3)</f>
      </c>
      <c r="BA253">
        <f>MIN(K252+J253,I$3)</f>
      </c>
      <c r="BB253">
        <f>MIN(N252+M253,L$3)</f>
      </c>
      <c r="BC253">
        <f>MIN(Q252+P253,O$3)</f>
      </c>
      <c r="BD253">
        <f>MIN(T252+S253,R$3)</f>
      </c>
      <c r="BE253">
        <f>MIN(W252+V253,U$3)</f>
      </c>
      <c r="BF253">
        <f>MIN(Z252+Y253,X$3)</f>
      </c>
      <c r="BG253">
        <f>MIN(AC252+AB253,AA$3)</f>
      </c>
      <c r="BH253">
        <f>MIN(AF252+AE253,AD$3)</f>
      </c>
      <c r="BI253">
        <f>MIN(AI252+AH253,AG$3)</f>
      </c>
      <c r="BJ253">
        <f>MIN(AL252+AK253,AJ$3)</f>
      </c>
      <c r="BK253">
        <f>MIN(AO252+AN253,AM$3)</f>
      </c>
      <c r="BL253">
        <f>MIN(AR252+AQ253,AP$3)</f>
      </c>
      <c r="BM253">
        <f>MIN(AU252+AT253,AS$3)</f>
      </c>
      <c r="BN253">
        <f>E252+D253-AY253</f>
      </c>
      <c r="BO253">
        <f>BN253+H252+G253-AZ253</f>
      </c>
      <c r="BP253">
        <f>BO253+K252+J253-BA253</f>
      </c>
      <c r="BQ253">
        <f>BP253+N252+M253-BB253</f>
      </c>
      <c r="BR253">
        <f>BQ253+Q252+P253-BC253</f>
      </c>
      <c r="BS253">
        <f>BR253+T252+S253-BD253</f>
      </c>
      <c r="BT253">
        <f>BS253+W252+V253-BE253</f>
      </c>
      <c r="BU253">
        <f>BT253+Z252+Y253-BF253</f>
      </c>
      <c r="BV253">
        <f>BU253+AC252+AB253-BG253</f>
      </c>
      <c r="BW253">
        <f>BV253+AF252+AE253-BH253</f>
      </c>
      <c r="BX253">
        <f>BW253+AI252+AH253-BI253</f>
      </c>
      <c r="BY253">
        <f>BX253+AL252+AK253-BJ253</f>
      </c>
      <c r="BZ253">
        <f>BY253+AO252+AN253-BK253</f>
      </c>
      <c r="CA253">
        <f>BZ253+AR252+AQ253-BL253</f>
      </c>
      <c r="CB253">
        <f>CA253+AU252+AT253-BM253</f>
      </c>
      <c r="CC253">
        <f>MAX(0,Plan!$B$6-SUM(AY253:BM253))</f>
      </c>
    </row>
    <row r="254" spans="1:81" x14ac:dyDescent="0.25">
      <c r="A254">
        <v>249</v>
      </c>
      <c r="B254" s="22">
        <f>EDATE(Plan!$B$5,A254-1)</f>
      </c>
      <c r="C254" s="14">
        <f>ROUND(AY254+MIN(E253+D254-AY254,$CC254),2)</f>
      </c>
      <c r="D254" s="14">
        <f>ROUND(ROUND(E253*100,0)*ROUND(D$3*100000,0)/1200000,0)/100</f>
      </c>
      <c r="E254" s="14">
        <f>ROUND(E253+D254-C254,2)</f>
      </c>
      <c r="F254" s="14">
        <f>ROUND(AZ254+MIN(H253+G254-AZ254,MAX(0,$CC254-BN254)),2)</f>
      </c>
      <c r="G254" s="14">
        <f>ROUND(ROUND(H253*100,0)*ROUND(G$3*100000,0)/1200000,0)/100</f>
      </c>
      <c r="H254" s="14">
        <f>ROUND(H253+G254-F254,2)</f>
      </c>
      <c r="I254" s="14">
        <f>ROUND(BA254+MIN(K253+J254-BA254,MAX(0,$CC254-BO254)),2)</f>
      </c>
      <c r="J254" s="14">
        <f>ROUND(ROUND(K253*100,0)*ROUND(J$3*100000,0)/1200000,0)/100</f>
      </c>
      <c r="K254" s="14">
        <f>ROUND(K253+J254-I254,2)</f>
      </c>
      <c r="L254" s="14">
        <f>ROUND(BB254+MIN(N253+M254-BB254,MAX(0,$CC254-BP254)),2)</f>
      </c>
      <c r="M254" s="14">
        <f>ROUND(ROUND(N253*100,0)*ROUND(M$3*100000,0)/1200000,0)/100</f>
      </c>
      <c r="N254" s="14">
        <f>ROUND(N253+M254-L254,2)</f>
      </c>
      <c r="O254" s="14">
        <f>ROUND(BC254+MIN(Q253+P254-BC254,MAX(0,$CC254-BQ254)),2)</f>
      </c>
      <c r="P254" s="14">
        <f>ROUND(ROUND(Q253*100,0)*ROUND(P$3*100000,0)/1200000,0)/100</f>
      </c>
      <c r="Q254" s="14">
        <f>ROUND(Q253+P254-O254,2)</f>
      </c>
      <c r="R254" s="14">
        <f>ROUND(BD254+MIN(T253+S254-BD254,MAX(0,$CC254-BR254)),2)</f>
      </c>
      <c r="S254" s="14">
        <f>ROUND(ROUND(T253*100,0)*ROUND(S$3*100000,0)/1200000,0)/100</f>
      </c>
      <c r="T254" s="14">
        <f>ROUND(T253+S254-R254,2)</f>
      </c>
      <c r="U254" s="14">
        <f>ROUND(BE254+MIN(W253+V254-BE254,MAX(0,$CC254-BS254)),2)</f>
      </c>
      <c r="V254" s="14">
        <f>ROUND(ROUND(W253*100,0)*ROUND(V$3*100000,0)/1200000,0)/100</f>
      </c>
      <c r="W254" s="14">
        <f>ROUND(W253+V254-U254,2)</f>
      </c>
      <c r="X254" s="14">
        <f>ROUND(BF254+MIN(Z253+Y254-BF254,MAX(0,$CC254-BT254)),2)</f>
      </c>
      <c r="Y254" s="14">
        <f>ROUND(ROUND(Z253*100,0)*ROUND(Y$3*100000,0)/1200000,0)/100</f>
      </c>
      <c r="Z254" s="14">
        <f>ROUND(Z253+Y254-X254,2)</f>
      </c>
      <c r="AA254" s="14">
        <f>ROUND(BG254+MIN(AC253+AB254-BG254,MAX(0,$CC254-BU254)),2)</f>
      </c>
      <c r="AB254" s="14">
        <f>ROUND(ROUND(AC253*100,0)*ROUND(AB$3*100000,0)/1200000,0)/100</f>
      </c>
      <c r="AC254" s="14">
        <f>ROUND(AC253+AB254-AA254,2)</f>
      </c>
      <c r="AD254" s="14">
        <f>ROUND(BH254+MIN(AF253+AE254-BH254,MAX(0,$CC254-BV254)),2)</f>
      </c>
      <c r="AE254" s="14">
        <f>ROUND(ROUND(AF253*100,0)*ROUND(AE$3*100000,0)/1200000,0)/100</f>
      </c>
      <c r="AF254" s="14">
        <f>ROUND(AF253+AE254-AD254,2)</f>
      </c>
      <c r="AG254" s="14">
        <f>ROUND(BI254+MIN(AI253+AH254-BI254,MAX(0,$CC254-BW254)),2)</f>
      </c>
      <c r="AH254" s="14">
        <f>ROUND(ROUND(AI253*100,0)*ROUND(AH$3*100000,0)/1200000,0)/100</f>
      </c>
      <c r="AI254" s="14">
        <f>ROUND(AI253+AH254-AG254,2)</f>
      </c>
      <c r="AJ254" s="14">
        <f>ROUND(BJ254+MIN(AL253+AK254-BJ254,MAX(0,$CC254-BX254)),2)</f>
      </c>
      <c r="AK254" s="14">
        <f>ROUND(ROUND(AL253*100,0)*ROUND(AK$3*100000,0)/1200000,0)/100</f>
      </c>
      <c r="AL254" s="14">
        <f>ROUND(AL253+AK254-AJ254,2)</f>
      </c>
      <c r="AM254" s="14">
        <f>ROUND(BK254+MIN(AO253+AN254-BK254,MAX(0,$CC254-BY254)),2)</f>
      </c>
      <c r="AN254" s="14">
        <f>ROUND(ROUND(AO253*100,0)*ROUND(AN$3*100000,0)/1200000,0)/100</f>
      </c>
      <c r="AO254" s="14">
        <f>ROUND(AO253+AN254-AM254,2)</f>
      </c>
      <c r="AP254" s="14">
        <f>ROUND(BL254+MIN(AR253+AQ254-BL254,MAX(0,$CC254-BZ254)),2)</f>
      </c>
      <c r="AQ254" s="14">
        <f>ROUND(ROUND(AR253*100,0)*ROUND(AQ$3*100000,0)/1200000,0)/100</f>
      </c>
      <c r="AR254" s="14">
        <f>ROUND(AR253+AQ254-AP254,2)</f>
      </c>
      <c r="AS254" s="14">
        <f>ROUND(BM254+MIN(AU253+AT254-BM254,MAX(0,$CC254-CA254)),2)</f>
      </c>
      <c r="AT254" s="14">
        <f>ROUND(ROUND(AU253*100,0)*ROUND(AT$3*100000,0)/1200000,0)/100</f>
      </c>
      <c r="AU254" s="14">
        <f>ROUND(AU253+AT254-AS254,2)</f>
      </c>
      <c r="AV254" s="11">
        <f>SUMIF($C$4:$AU$4,"Payment",C254:AU254)</f>
      </c>
      <c r="AW254" s="11">
        <f>SUMIF($C$4:$AU$4,"Interest",C254:AU254)</f>
      </c>
      <c r="AX254" s="11">
        <f>ROUND(SUMIF($C$4:$AU$4,"Balance",C254:AU254),2)</f>
      </c>
      <c r="AY254">
        <f>MIN(E253+D254,C$3)</f>
      </c>
      <c r="AZ254">
        <f>MIN(H253+G254,F$3)</f>
      </c>
      <c r="BA254">
        <f>MIN(K253+J254,I$3)</f>
      </c>
      <c r="BB254">
        <f>MIN(N253+M254,L$3)</f>
      </c>
      <c r="BC254">
        <f>MIN(Q253+P254,O$3)</f>
      </c>
      <c r="BD254">
        <f>MIN(T253+S254,R$3)</f>
      </c>
      <c r="BE254">
        <f>MIN(W253+V254,U$3)</f>
      </c>
      <c r="BF254">
        <f>MIN(Z253+Y254,X$3)</f>
      </c>
      <c r="BG254">
        <f>MIN(AC253+AB254,AA$3)</f>
      </c>
      <c r="BH254">
        <f>MIN(AF253+AE254,AD$3)</f>
      </c>
      <c r="BI254">
        <f>MIN(AI253+AH254,AG$3)</f>
      </c>
      <c r="BJ254">
        <f>MIN(AL253+AK254,AJ$3)</f>
      </c>
      <c r="BK254">
        <f>MIN(AO253+AN254,AM$3)</f>
      </c>
      <c r="BL254">
        <f>MIN(AR253+AQ254,AP$3)</f>
      </c>
      <c r="BM254">
        <f>MIN(AU253+AT254,AS$3)</f>
      </c>
      <c r="BN254">
        <f>E253+D254-AY254</f>
      </c>
      <c r="BO254">
        <f>BN254+H253+G254-AZ254</f>
      </c>
      <c r="BP254">
        <f>BO254+K253+J254-BA254</f>
      </c>
      <c r="BQ254">
        <f>BP254+N253+M254-BB254</f>
      </c>
      <c r="BR254">
        <f>BQ254+Q253+P254-BC254</f>
      </c>
      <c r="BS254">
        <f>BR254+T253+S254-BD254</f>
      </c>
      <c r="BT254">
        <f>BS254+W253+V254-BE254</f>
      </c>
      <c r="BU254">
        <f>BT254+Z253+Y254-BF254</f>
      </c>
      <c r="BV254">
        <f>BU254+AC253+AB254-BG254</f>
      </c>
      <c r="BW254">
        <f>BV254+AF253+AE254-BH254</f>
      </c>
      <c r="BX254">
        <f>BW254+AI253+AH254-BI254</f>
      </c>
      <c r="BY254">
        <f>BX254+AL253+AK254-BJ254</f>
      </c>
      <c r="BZ254">
        <f>BY254+AO253+AN254-BK254</f>
      </c>
      <c r="CA254">
        <f>BZ254+AR253+AQ254-BL254</f>
      </c>
      <c r="CB254">
        <f>CA254+AU253+AT254-BM254</f>
      </c>
      <c r="CC254">
        <f>MAX(0,Plan!$B$6-SUM(AY254:BM254))</f>
      </c>
    </row>
    <row r="255" spans="1:81" x14ac:dyDescent="0.25">
      <c r="A255">
        <v>250</v>
      </c>
      <c r="B255" s="22">
        <f>EDATE(Plan!$B$5,A255-1)</f>
      </c>
      <c r="C255" s="14">
        <f>ROUND(AY255+MIN(E254+D255-AY255,$CC255),2)</f>
      </c>
      <c r="D255" s="14">
        <f>ROUND(ROUND(E254*100,0)*ROUND(D$3*100000,0)/1200000,0)/100</f>
      </c>
      <c r="E255" s="14">
        <f>ROUND(E254+D255-C255,2)</f>
      </c>
      <c r="F255" s="14">
        <f>ROUND(AZ255+MIN(H254+G255-AZ255,MAX(0,$CC255-BN255)),2)</f>
      </c>
      <c r="G255" s="14">
        <f>ROUND(ROUND(H254*100,0)*ROUND(G$3*100000,0)/1200000,0)/100</f>
      </c>
      <c r="H255" s="14">
        <f>ROUND(H254+G255-F255,2)</f>
      </c>
      <c r="I255" s="14">
        <f>ROUND(BA255+MIN(K254+J255-BA255,MAX(0,$CC255-BO255)),2)</f>
      </c>
      <c r="J255" s="14">
        <f>ROUND(ROUND(K254*100,0)*ROUND(J$3*100000,0)/1200000,0)/100</f>
      </c>
      <c r="K255" s="14">
        <f>ROUND(K254+J255-I255,2)</f>
      </c>
      <c r="L255" s="14">
        <f>ROUND(BB255+MIN(N254+M255-BB255,MAX(0,$CC255-BP255)),2)</f>
      </c>
      <c r="M255" s="14">
        <f>ROUND(ROUND(N254*100,0)*ROUND(M$3*100000,0)/1200000,0)/100</f>
      </c>
      <c r="N255" s="14">
        <f>ROUND(N254+M255-L255,2)</f>
      </c>
      <c r="O255" s="14">
        <f>ROUND(BC255+MIN(Q254+P255-BC255,MAX(0,$CC255-BQ255)),2)</f>
      </c>
      <c r="P255" s="14">
        <f>ROUND(ROUND(Q254*100,0)*ROUND(P$3*100000,0)/1200000,0)/100</f>
      </c>
      <c r="Q255" s="14">
        <f>ROUND(Q254+P255-O255,2)</f>
      </c>
      <c r="R255" s="14">
        <f>ROUND(BD255+MIN(T254+S255-BD255,MAX(0,$CC255-BR255)),2)</f>
      </c>
      <c r="S255" s="14">
        <f>ROUND(ROUND(T254*100,0)*ROUND(S$3*100000,0)/1200000,0)/100</f>
      </c>
      <c r="T255" s="14">
        <f>ROUND(T254+S255-R255,2)</f>
      </c>
      <c r="U255" s="14">
        <f>ROUND(BE255+MIN(W254+V255-BE255,MAX(0,$CC255-BS255)),2)</f>
      </c>
      <c r="V255" s="14">
        <f>ROUND(ROUND(W254*100,0)*ROUND(V$3*100000,0)/1200000,0)/100</f>
      </c>
      <c r="W255" s="14">
        <f>ROUND(W254+V255-U255,2)</f>
      </c>
      <c r="X255" s="14">
        <f>ROUND(BF255+MIN(Z254+Y255-BF255,MAX(0,$CC255-BT255)),2)</f>
      </c>
      <c r="Y255" s="14">
        <f>ROUND(ROUND(Z254*100,0)*ROUND(Y$3*100000,0)/1200000,0)/100</f>
      </c>
      <c r="Z255" s="14">
        <f>ROUND(Z254+Y255-X255,2)</f>
      </c>
      <c r="AA255" s="14">
        <f>ROUND(BG255+MIN(AC254+AB255-BG255,MAX(0,$CC255-BU255)),2)</f>
      </c>
      <c r="AB255" s="14">
        <f>ROUND(ROUND(AC254*100,0)*ROUND(AB$3*100000,0)/1200000,0)/100</f>
      </c>
      <c r="AC255" s="14">
        <f>ROUND(AC254+AB255-AA255,2)</f>
      </c>
      <c r="AD255" s="14">
        <f>ROUND(BH255+MIN(AF254+AE255-BH255,MAX(0,$CC255-BV255)),2)</f>
      </c>
      <c r="AE255" s="14">
        <f>ROUND(ROUND(AF254*100,0)*ROUND(AE$3*100000,0)/1200000,0)/100</f>
      </c>
      <c r="AF255" s="14">
        <f>ROUND(AF254+AE255-AD255,2)</f>
      </c>
      <c r="AG255" s="14">
        <f>ROUND(BI255+MIN(AI254+AH255-BI255,MAX(0,$CC255-BW255)),2)</f>
      </c>
      <c r="AH255" s="14">
        <f>ROUND(ROUND(AI254*100,0)*ROUND(AH$3*100000,0)/1200000,0)/100</f>
      </c>
      <c r="AI255" s="14">
        <f>ROUND(AI254+AH255-AG255,2)</f>
      </c>
      <c r="AJ255" s="14">
        <f>ROUND(BJ255+MIN(AL254+AK255-BJ255,MAX(0,$CC255-BX255)),2)</f>
      </c>
      <c r="AK255" s="14">
        <f>ROUND(ROUND(AL254*100,0)*ROUND(AK$3*100000,0)/1200000,0)/100</f>
      </c>
      <c r="AL255" s="14">
        <f>ROUND(AL254+AK255-AJ255,2)</f>
      </c>
      <c r="AM255" s="14">
        <f>ROUND(BK255+MIN(AO254+AN255-BK255,MAX(0,$CC255-BY255)),2)</f>
      </c>
      <c r="AN255" s="14">
        <f>ROUND(ROUND(AO254*100,0)*ROUND(AN$3*100000,0)/1200000,0)/100</f>
      </c>
      <c r="AO255" s="14">
        <f>ROUND(AO254+AN255-AM255,2)</f>
      </c>
      <c r="AP255" s="14">
        <f>ROUND(BL255+MIN(AR254+AQ255-BL255,MAX(0,$CC255-BZ255)),2)</f>
      </c>
      <c r="AQ255" s="14">
        <f>ROUND(ROUND(AR254*100,0)*ROUND(AQ$3*100000,0)/1200000,0)/100</f>
      </c>
      <c r="AR255" s="14">
        <f>ROUND(AR254+AQ255-AP255,2)</f>
      </c>
      <c r="AS255" s="14">
        <f>ROUND(BM255+MIN(AU254+AT255-BM255,MAX(0,$CC255-CA255)),2)</f>
      </c>
      <c r="AT255" s="14">
        <f>ROUND(ROUND(AU254*100,0)*ROUND(AT$3*100000,0)/1200000,0)/100</f>
      </c>
      <c r="AU255" s="14">
        <f>ROUND(AU254+AT255-AS255,2)</f>
      </c>
      <c r="AV255" s="11">
        <f>SUMIF($C$4:$AU$4,"Payment",C255:AU255)</f>
      </c>
      <c r="AW255" s="11">
        <f>SUMIF($C$4:$AU$4,"Interest",C255:AU255)</f>
      </c>
      <c r="AX255" s="11">
        <f>ROUND(SUMIF($C$4:$AU$4,"Balance",C255:AU255),2)</f>
      </c>
      <c r="AY255">
        <f>MIN(E254+D255,C$3)</f>
      </c>
      <c r="AZ255">
        <f>MIN(H254+G255,F$3)</f>
      </c>
      <c r="BA255">
        <f>MIN(K254+J255,I$3)</f>
      </c>
      <c r="BB255">
        <f>MIN(N254+M255,L$3)</f>
      </c>
      <c r="BC255">
        <f>MIN(Q254+P255,O$3)</f>
      </c>
      <c r="BD255">
        <f>MIN(T254+S255,R$3)</f>
      </c>
      <c r="BE255">
        <f>MIN(W254+V255,U$3)</f>
      </c>
      <c r="BF255">
        <f>MIN(Z254+Y255,X$3)</f>
      </c>
      <c r="BG255">
        <f>MIN(AC254+AB255,AA$3)</f>
      </c>
      <c r="BH255">
        <f>MIN(AF254+AE255,AD$3)</f>
      </c>
      <c r="BI255">
        <f>MIN(AI254+AH255,AG$3)</f>
      </c>
      <c r="BJ255">
        <f>MIN(AL254+AK255,AJ$3)</f>
      </c>
      <c r="BK255">
        <f>MIN(AO254+AN255,AM$3)</f>
      </c>
      <c r="BL255">
        <f>MIN(AR254+AQ255,AP$3)</f>
      </c>
      <c r="BM255">
        <f>MIN(AU254+AT255,AS$3)</f>
      </c>
      <c r="BN255">
        <f>E254+D255-AY255</f>
      </c>
      <c r="BO255">
        <f>BN255+H254+G255-AZ255</f>
      </c>
      <c r="BP255">
        <f>BO255+K254+J255-BA255</f>
      </c>
      <c r="BQ255">
        <f>BP255+N254+M255-BB255</f>
      </c>
      <c r="BR255">
        <f>BQ255+Q254+P255-BC255</f>
      </c>
      <c r="BS255">
        <f>BR255+T254+S255-BD255</f>
      </c>
      <c r="BT255">
        <f>BS255+W254+V255-BE255</f>
      </c>
      <c r="BU255">
        <f>BT255+Z254+Y255-BF255</f>
      </c>
      <c r="BV255">
        <f>BU255+AC254+AB255-BG255</f>
      </c>
      <c r="BW255">
        <f>BV255+AF254+AE255-BH255</f>
      </c>
      <c r="BX255">
        <f>BW255+AI254+AH255-BI255</f>
      </c>
      <c r="BY255">
        <f>BX255+AL254+AK255-BJ255</f>
      </c>
      <c r="BZ255">
        <f>BY255+AO254+AN255-BK255</f>
      </c>
      <c r="CA255">
        <f>BZ255+AR254+AQ255-BL255</f>
      </c>
      <c r="CB255">
        <f>CA255+AU254+AT255-BM255</f>
      </c>
      <c r="CC255">
        <f>MAX(0,Plan!$B$6-SUM(AY255:BM255))</f>
      </c>
    </row>
    <row r="256" spans="1:81" x14ac:dyDescent="0.25">
      <c r="A256">
        <v>251</v>
      </c>
      <c r="B256" s="22">
        <f>EDATE(Plan!$B$5,A256-1)</f>
      </c>
      <c r="C256" s="14">
        <f>ROUND(AY256+MIN(E255+D256-AY256,$CC256),2)</f>
      </c>
      <c r="D256" s="14">
        <f>ROUND(ROUND(E255*100,0)*ROUND(D$3*100000,0)/1200000,0)/100</f>
      </c>
      <c r="E256" s="14">
        <f>ROUND(E255+D256-C256,2)</f>
      </c>
      <c r="F256" s="14">
        <f>ROUND(AZ256+MIN(H255+G256-AZ256,MAX(0,$CC256-BN256)),2)</f>
      </c>
      <c r="G256" s="14">
        <f>ROUND(ROUND(H255*100,0)*ROUND(G$3*100000,0)/1200000,0)/100</f>
      </c>
      <c r="H256" s="14">
        <f>ROUND(H255+G256-F256,2)</f>
      </c>
      <c r="I256" s="14">
        <f>ROUND(BA256+MIN(K255+J256-BA256,MAX(0,$CC256-BO256)),2)</f>
      </c>
      <c r="J256" s="14">
        <f>ROUND(ROUND(K255*100,0)*ROUND(J$3*100000,0)/1200000,0)/100</f>
      </c>
      <c r="K256" s="14">
        <f>ROUND(K255+J256-I256,2)</f>
      </c>
      <c r="L256" s="14">
        <f>ROUND(BB256+MIN(N255+M256-BB256,MAX(0,$CC256-BP256)),2)</f>
      </c>
      <c r="M256" s="14">
        <f>ROUND(ROUND(N255*100,0)*ROUND(M$3*100000,0)/1200000,0)/100</f>
      </c>
      <c r="N256" s="14">
        <f>ROUND(N255+M256-L256,2)</f>
      </c>
      <c r="O256" s="14">
        <f>ROUND(BC256+MIN(Q255+P256-BC256,MAX(0,$CC256-BQ256)),2)</f>
      </c>
      <c r="P256" s="14">
        <f>ROUND(ROUND(Q255*100,0)*ROUND(P$3*100000,0)/1200000,0)/100</f>
      </c>
      <c r="Q256" s="14">
        <f>ROUND(Q255+P256-O256,2)</f>
      </c>
      <c r="R256" s="14">
        <f>ROUND(BD256+MIN(T255+S256-BD256,MAX(0,$CC256-BR256)),2)</f>
      </c>
      <c r="S256" s="14">
        <f>ROUND(ROUND(T255*100,0)*ROUND(S$3*100000,0)/1200000,0)/100</f>
      </c>
      <c r="T256" s="14">
        <f>ROUND(T255+S256-R256,2)</f>
      </c>
      <c r="U256" s="14">
        <f>ROUND(BE256+MIN(W255+V256-BE256,MAX(0,$CC256-BS256)),2)</f>
      </c>
      <c r="V256" s="14">
        <f>ROUND(ROUND(W255*100,0)*ROUND(V$3*100000,0)/1200000,0)/100</f>
      </c>
      <c r="W256" s="14">
        <f>ROUND(W255+V256-U256,2)</f>
      </c>
      <c r="X256" s="14">
        <f>ROUND(BF256+MIN(Z255+Y256-BF256,MAX(0,$CC256-BT256)),2)</f>
      </c>
      <c r="Y256" s="14">
        <f>ROUND(ROUND(Z255*100,0)*ROUND(Y$3*100000,0)/1200000,0)/100</f>
      </c>
      <c r="Z256" s="14">
        <f>ROUND(Z255+Y256-X256,2)</f>
      </c>
      <c r="AA256" s="14">
        <f>ROUND(BG256+MIN(AC255+AB256-BG256,MAX(0,$CC256-BU256)),2)</f>
      </c>
      <c r="AB256" s="14">
        <f>ROUND(ROUND(AC255*100,0)*ROUND(AB$3*100000,0)/1200000,0)/100</f>
      </c>
      <c r="AC256" s="14">
        <f>ROUND(AC255+AB256-AA256,2)</f>
      </c>
      <c r="AD256" s="14">
        <f>ROUND(BH256+MIN(AF255+AE256-BH256,MAX(0,$CC256-BV256)),2)</f>
      </c>
      <c r="AE256" s="14">
        <f>ROUND(ROUND(AF255*100,0)*ROUND(AE$3*100000,0)/1200000,0)/100</f>
      </c>
      <c r="AF256" s="14">
        <f>ROUND(AF255+AE256-AD256,2)</f>
      </c>
      <c r="AG256" s="14">
        <f>ROUND(BI256+MIN(AI255+AH256-BI256,MAX(0,$CC256-BW256)),2)</f>
      </c>
      <c r="AH256" s="14">
        <f>ROUND(ROUND(AI255*100,0)*ROUND(AH$3*100000,0)/1200000,0)/100</f>
      </c>
      <c r="AI256" s="14">
        <f>ROUND(AI255+AH256-AG256,2)</f>
      </c>
      <c r="AJ256" s="14">
        <f>ROUND(BJ256+MIN(AL255+AK256-BJ256,MAX(0,$CC256-BX256)),2)</f>
      </c>
      <c r="AK256" s="14">
        <f>ROUND(ROUND(AL255*100,0)*ROUND(AK$3*100000,0)/1200000,0)/100</f>
      </c>
      <c r="AL256" s="14">
        <f>ROUND(AL255+AK256-AJ256,2)</f>
      </c>
      <c r="AM256" s="14">
        <f>ROUND(BK256+MIN(AO255+AN256-BK256,MAX(0,$CC256-BY256)),2)</f>
      </c>
      <c r="AN256" s="14">
        <f>ROUND(ROUND(AO255*100,0)*ROUND(AN$3*100000,0)/1200000,0)/100</f>
      </c>
      <c r="AO256" s="14">
        <f>ROUND(AO255+AN256-AM256,2)</f>
      </c>
      <c r="AP256" s="14">
        <f>ROUND(BL256+MIN(AR255+AQ256-BL256,MAX(0,$CC256-BZ256)),2)</f>
      </c>
      <c r="AQ256" s="14">
        <f>ROUND(ROUND(AR255*100,0)*ROUND(AQ$3*100000,0)/1200000,0)/100</f>
      </c>
      <c r="AR256" s="14">
        <f>ROUND(AR255+AQ256-AP256,2)</f>
      </c>
      <c r="AS256" s="14">
        <f>ROUND(BM256+MIN(AU255+AT256-BM256,MAX(0,$CC256-CA256)),2)</f>
      </c>
      <c r="AT256" s="14">
        <f>ROUND(ROUND(AU255*100,0)*ROUND(AT$3*100000,0)/1200000,0)/100</f>
      </c>
      <c r="AU256" s="14">
        <f>ROUND(AU255+AT256-AS256,2)</f>
      </c>
      <c r="AV256" s="11">
        <f>SUMIF($C$4:$AU$4,"Payment",C256:AU256)</f>
      </c>
      <c r="AW256" s="11">
        <f>SUMIF($C$4:$AU$4,"Interest",C256:AU256)</f>
      </c>
      <c r="AX256" s="11">
        <f>ROUND(SUMIF($C$4:$AU$4,"Balance",C256:AU256),2)</f>
      </c>
      <c r="AY256">
        <f>MIN(E255+D256,C$3)</f>
      </c>
      <c r="AZ256">
        <f>MIN(H255+G256,F$3)</f>
      </c>
      <c r="BA256">
        <f>MIN(K255+J256,I$3)</f>
      </c>
      <c r="BB256">
        <f>MIN(N255+M256,L$3)</f>
      </c>
      <c r="BC256">
        <f>MIN(Q255+P256,O$3)</f>
      </c>
      <c r="BD256">
        <f>MIN(T255+S256,R$3)</f>
      </c>
      <c r="BE256">
        <f>MIN(W255+V256,U$3)</f>
      </c>
      <c r="BF256">
        <f>MIN(Z255+Y256,X$3)</f>
      </c>
      <c r="BG256">
        <f>MIN(AC255+AB256,AA$3)</f>
      </c>
      <c r="BH256">
        <f>MIN(AF255+AE256,AD$3)</f>
      </c>
      <c r="BI256">
        <f>MIN(AI255+AH256,AG$3)</f>
      </c>
      <c r="BJ256">
        <f>MIN(AL255+AK256,AJ$3)</f>
      </c>
      <c r="BK256">
        <f>MIN(AO255+AN256,AM$3)</f>
      </c>
      <c r="BL256">
        <f>MIN(AR255+AQ256,AP$3)</f>
      </c>
      <c r="BM256">
        <f>MIN(AU255+AT256,AS$3)</f>
      </c>
      <c r="BN256">
        <f>E255+D256-AY256</f>
      </c>
      <c r="BO256">
        <f>BN256+H255+G256-AZ256</f>
      </c>
      <c r="BP256">
        <f>BO256+K255+J256-BA256</f>
      </c>
      <c r="BQ256">
        <f>BP256+N255+M256-BB256</f>
      </c>
      <c r="BR256">
        <f>BQ256+Q255+P256-BC256</f>
      </c>
      <c r="BS256">
        <f>BR256+T255+S256-BD256</f>
      </c>
      <c r="BT256">
        <f>BS256+W255+V256-BE256</f>
      </c>
      <c r="BU256">
        <f>BT256+Z255+Y256-BF256</f>
      </c>
      <c r="BV256">
        <f>BU256+AC255+AB256-BG256</f>
      </c>
      <c r="BW256">
        <f>BV256+AF255+AE256-BH256</f>
      </c>
      <c r="BX256">
        <f>BW256+AI255+AH256-BI256</f>
      </c>
      <c r="BY256">
        <f>BX256+AL255+AK256-BJ256</f>
      </c>
      <c r="BZ256">
        <f>BY256+AO255+AN256-BK256</f>
      </c>
      <c r="CA256">
        <f>BZ256+AR255+AQ256-BL256</f>
      </c>
      <c r="CB256">
        <f>CA256+AU255+AT256-BM256</f>
      </c>
      <c r="CC256">
        <f>MAX(0,Plan!$B$6-SUM(AY256:BM256))</f>
      </c>
    </row>
    <row r="257" spans="1:81" x14ac:dyDescent="0.25">
      <c r="A257">
        <v>252</v>
      </c>
      <c r="B257" s="22">
        <f>EDATE(Plan!$B$5,A257-1)</f>
      </c>
      <c r="C257" s="14">
        <f>ROUND(AY257+MIN(E256+D257-AY257,$CC257),2)</f>
      </c>
      <c r="D257" s="14">
        <f>ROUND(ROUND(E256*100,0)*ROUND(D$3*100000,0)/1200000,0)/100</f>
      </c>
      <c r="E257" s="14">
        <f>ROUND(E256+D257-C257,2)</f>
      </c>
      <c r="F257" s="14">
        <f>ROUND(AZ257+MIN(H256+G257-AZ257,MAX(0,$CC257-BN257)),2)</f>
      </c>
      <c r="G257" s="14">
        <f>ROUND(ROUND(H256*100,0)*ROUND(G$3*100000,0)/1200000,0)/100</f>
      </c>
      <c r="H257" s="14">
        <f>ROUND(H256+G257-F257,2)</f>
      </c>
      <c r="I257" s="14">
        <f>ROUND(BA257+MIN(K256+J257-BA257,MAX(0,$CC257-BO257)),2)</f>
      </c>
      <c r="J257" s="14">
        <f>ROUND(ROUND(K256*100,0)*ROUND(J$3*100000,0)/1200000,0)/100</f>
      </c>
      <c r="K257" s="14">
        <f>ROUND(K256+J257-I257,2)</f>
      </c>
      <c r="L257" s="14">
        <f>ROUND(BB257+MIN(N256+M257-BB257,MAX(0,$CC257-BP257)),2)</f>
      </c>
      <c r="M257" s="14">
        <f>ROUND(ROUND(N256*100,0)*ROUND(M$3*100000,0)/1200000,0)/100</f>
      </c>
      <c r="N257" s="14">
        <f>ROUND(N256+M257-L257,2)</f>
      </c>
      <c r="O257" s="14">
        <f>ROUND(BC257+MIN(Q256+P257-BC257,MAX(0,$CC257-BQ257)),2)</f>
      </c>
      <c r="P257" s="14">
        <f>ROUND(ROUND(Q256*100,0)*ROUND(P$3*100000,0)/1200000,0)/100</f>
      </c>
      <c r="Q257" s="14">
        <f>ROUND(Q256+P257-O257,2)</f>
      </c>
      <c r="R257" s="14">
        <f>ROUND(BD257+MIN(T256+S257-BD257,MAX(0,$CC257-BR257)),2)</f>
      </c>
      <c r="S257" s="14">
        <f>ROUND(ROUND(T256*100,0)*ROUND(S$3*100000,0)/1200000,0)/100</f>
      </c>
      <c r="T257" s="14">
        <f>ROUND(T256+S257-R257,2)</f>
      </c>
      <c r="U257" s="14">
        <f>ROUND(BE257+MIN(W256+V257-BE257,MAX(0,$CC257-BS257)),2)</f>
      </c>
      <c r="V257" s="14">
        <f>ROUND(ROUND(W256*100,0)*ROUND(V$3*100000,0)/1200000,0)/100</f>
      </c>
      <c r="W257" s="14">
        <f>ROUND(W256+V257-U257,2)</f>
      </c>
      <c r="X257" s="14">
        <f>ROUND(BF257+MIN(Z256+Y257-BF257,MAX(0,$CC257-BT257)),2)</f>
      </c>
      <c r="Y257" s="14">
        <f>ROUND(ROUND(Z256*100,0)*ROUND(Y$3*100000,0)/1200000,0)/100</f>
      </c>
      <c r="Z257" s="14">
        <f>ROUND(Z256+Y257-X257,2)</f>
      </c>
      <c r="AA257" s="14">
        <f>ROUND(BG257+MIN(AC256+AB257-BG257,MAX(0,$CC257-BU257)),2)</f>
      </c>
      <c r="AB257" s="14">
        <f>ROUND(ROUND(AC256*100,0)*ROUND(AB$3*100000,0)/1200000,0)/100</f>
      </c>
      <c r="AC257" s="14">
        <f>ROUND(AC256+AB257-AA257,2)</f>
      </c>
      <c r="AD257" s="14">
        <f>ROUND(BH257+MIN(AF256+AE257-BH257,MAX(0,$CC257-BV257)),2)</f>
      </c>
      <c r="AE257" s="14">
        <f>ROUND(ROUND(AF256*100,0)*ROUND(AE$3*100000,0)/1200000,0)/100</f>
      </c>
      <c r="AF257" s="14">
        <f>ROUND(AF256+AE257-AD257,2)</f>
      </c>
      <c r="AG257" s="14">
        <f>ROUND(BI257+MIN(AI256+AH257-BI257,MAX(0,$CC257-BW257)),2)</f>
      </c>
      <c r="AH257" s="14">
        <f>ROUND(ROUND(AI256*100,0)*ROUND(AH$3*100000,0)/1200000,0)/100</f>
      </c>
      <c r="AI257" s="14">
        <f>ROUND(AI256+AH257-AG257,2)</f>
      </c>
      <c r="AJ257" s="14">
        <f>ROUND(BJ257+MIN(AL256+AK257-BJ257,MAX(0,$CC257-BX257)),2)</f>
      </c>
      <c r="AK257" s="14">
        <f>ROUND(ROUND(AL256*100,0)*ROUND(AK$3*100000,0)/1200000,0)/100</f>
      </c>
      <c r="AL257" s="14">
        <f>ROUND(AL256+AK257-AJ257,2)</f>
      </c>
      <c r="AM257" s="14">
        <f>ROUND(BK257+MIN(AO256+AN257-BK257,MAX(0,$CC257-BY257)),2)</f>
      </c>
      <c r="AN257" s="14">
        <f>ROUND(ROUND(AO256*100,0)*ROUND(AN$3*100000,0)/1200000,0)/100</f>
      </c>
      <c r="AO257" s="14">
        <f>ROUND(AO256+AN257-AM257,2)</f>
      </c>
      <c r="AP257" s="14">
        <f>ROUND(BL257+MIN(AR256+AQ257-BL257,MAX(0,$CC257-BZ257)),2)</f>
      </c>
      <c r="AQ257" s="14">
        <f>ROUND(ROUND(AR256*100,0)*ROUND(AQ$3*100000,0)/1200000,0)/100</f>
      </c>
      <c r="AR257" s="14">
        <f>ROUND(AR256+AQ257-AP257,2)</f>
      </c>
      <c r="AS257" s="14">
        <f>ROUND(BM257+MIN(AU256+AT257-BM257,MAX(0,$CC257-CA257)),2)</f>
      </c>
      <c r="AT257" s="14">
        <f>ROUND(ROUND(AU256*100,0)*ROUND(AT$3*100000,0)/1200000,0)/100</f>
      </c>
      <c r="AU257" s="14">
        <f>ROUND(AU256+AT257-AS257,2)</f>
      </c>
      <c r="AV257" s="11">
        <f>SUMIF($C$4:$AU$4,"Payment",C257:AU257)</f>
      </c>
      <c r="AW257" s="11">
        <f>SUMIF($C$4:$AU$4,"Interest",C257:AU257)</f>
      </c>
      <c r="AX257" s="11">
        <f>ROUND(SUMIF($C$4:$AU$4,"Balance",C257:AU257),2)</f>
      </c>
      <c r="AY257">
        <f>MIN(E256+D257,C$3)</f>
      </c>
      <c r="AZ257">
        <f>MIN(H256+G257,F$3)</f>
      </c>
      <c r="BA257">
        <f>MIN(K256+J257,I$3)</f>
      </c>
      <c r="BB257">
        <f>MIN(N256+M257,L$3)</f>
      </c>
      <c r="BC257">
        <f>MIN(Q256+P257,O$3)</f>
      </c>
      <c r="BD257">
        <f>MIN(T256+S257,R$3)</f>
      </c>
      <c r="BE257">
        <f>MIN(W256+V257,U$3)</f>
      </c>
      <c r="BF257">
        <f>MIN(Z256+Y257,X$3)</f>
      </c>
      <c r="BG257">
        <f>MIN(AC256+AB257,AA$3)</f>
      </c>
      <c r="BH257">
        <f>MIN(AF256+AE257,AD$3)</f>
      </c>
      <c r="BI257">
        <f>MIN(AI256+AH257,AG$3)</f>
      </c>
      <c r="BJ257">
        <f>MIN(AL256+AK257,AJ$3)</f>
      </c>
      <c r="BK257">
        <f>MIN(AO256+AN257,AM$3)</f>
      </c>
      <c r="BL257">
        <f>MIN(AR256+AQ257,AP$3)</f>
      </c>
      <c r="BM257">
        <f>MIN(AU256+AT257,AS$3)</f>
      </c>
      <c r="BN257">
        <f>E256+D257-AY257</f>
      </c>
      <c r="BO257">
        <f>BN257+H256+G257-AZ257</f>
      </c>
      <c r="BP257">
        <f>BO257+K256+J257-BA257</f>
      </c>
      <c r="BQ257">
        <f>BP257+N256+M257-BB257</f>
      </c>
      <c r="BR257">
        <f>BQ257+Q256+P257-BC257</f>
      </c>
      <c r="BS257">
        <f>BR257+T256+S257-BD257</f>
      </c>
      <c r="BT257">
        <f>BS257+W256+V257-BE257</f>
      </c>
      <c r="BU257">
        <f>BT257+Z256+Y257-BF257</f>
      </c>
      <c r="BV257">
        <f>BU257+AC256+AB257-BG257</f>
      </c>
      <c r="BW257">
        <f>BV257+AF256+AE257-BH257</f>
      </c>
      <c r="BX257">
        <f>BW257+AI256+AH257-BI257</f>
      </c>
      <c r="BY257">
        <f>BX257+AL256+AK257-BJ257</f>
      </c>
      <c r="BZ257">
        <f>BY257+AO256+AN257-BK257</f>
      </c>
      <c r="CA257">
        <f>BZ257+AR256+AQ257-BL257</f>
      </c>
      <c r="CB257">
        <f>CA257+AU256+AT257-BM257</f>
      </c>
      <c r="CC257">
        <f>MAX(0,Plan!$B$6-SUM(AY257:BM257))</f>
      </c>
    </row>
    <row r="258" spans="1:81" x14ac:dyDescent="0.25">
      <c r="A258">
        <v>253</v>
      </c>
      <c r="B258" s="22">
        <f>EDATE(Plan!$B$5,A258-1)</f>
      </c>
      <c r="C258" s="14">
        <f>ROUND(AY258+MIN(E257+D258-AY258,$CC258),2)</f>
      </c>
      <c r="D258" s="14">
        <f>ROUND(ROUND(E257*100,0)*ROUND(D$3*100000,0)/1200000,0)/100</f>
      </c>
      <c r="E258" s="14">
        <f>ROUND(E257+D258-C258,2)</f>
      </c>
      <c r="F258" s="14">
        <f>ROUND(AZ258+MIN(H257+G258-AZ258,MAX(0,$CC258-BN258)),2)</f>
      </c>
      <c r="G258" s="14">
        <f>ROUND(ROUND(H257*100,0)*ROUND(G$3*100000,0)/1200000,0)/100</f>
      </c>
      <c r="H258" s="14">
        <f>ROUND(H257+G258-F258,2)</f>
      </c>
      <c r="I258" s="14">
        <f>ROUND(BA258+MIN(K257+J258-BA258,MAX(0,$CC258-BO258)),2)</f>
      </c>
      <c r="J258" s="14">
        <f>ROUND(ROUND(K257*100,0)*ROUND(J$3*100000,0)/1200000,0)/100</f>
      </c>
      <c r="K258" s="14">
        <f>ROUND(K257+J258-I258,2)</f>
      </c>
      <c r="L258" s="14">
        <f>ROUND(BB258+MIN(N257+M258-BB258,MAX(0,$CC258-BP258)),2)</f>
      </c>
      <c r="M258" s="14">
        <f>ROUND(ROUND(N257*100,0)*ROUND(M$3*100000,0)/1200000,0)/100</f>
      </c>
      <c r="N258" s="14">
        <f>ROUND(N257+M258-L258,2)</f>
      </c>
      <c r="O258" s="14">
        <f>ROUND(BC258+MIN(Q257+P258-BC258,MAX(0,$CC258-BQ258)),2)</f>
      </c>
      <c r="P258" s="14">
        <f>ROUND(ROUND(Q257*100,0)*ROUND(P$3*100000,0)/1200000,0)/100</f>
      </c>
      <c r="Q258" s="14">
        <f>ROUND(Q257+P258-O258,2)</f>
      </c>
      <c r="R258" s="14">
        <f>ROUND(BD258+MIN(T257+S258-BD258,MAX(0,$CC258-BR258)),2)</f>
      </c>
      <c r="S258" s="14">
        <f>ROUND(ROUND(T257*100,0)*ROUND(S$3*100000,0)/1200000,0)/100</f>
      </c>
      <c r="T258" s="14">
        <f>ROUND(T257+S258-R258,2)</f>
      </c>
      <c r="U258" s="14">
        <f>ROUND(BE258+MIN(W257+V258-BE258,MAX(0,$CC258-BS258)),2)</f>
      </c>
      <c r="V258" s="14">
        <f>ROUND(ROUND(W257*100,0)*ROUND(V$3*100000,0)/1200000,0)/100</f>
      </c>
      <c r="W258" s="14">
        <f>ROUND(W257+V258-U258,2)</f>
      </c>
      <c r="X258" s="14">
        <f>ROUND(BF258+MIN(Z257+Y258-BF258,MAX(0,$CC258-BT258)),2)</f>
      </c>
      <c r="Y258" s="14">
        <f>ROUND(ROUND(Z257*100,0)*ROUND(Y$3*100000,0)/1200000,0)/100</f>
      </c>
      <c r="Z258" s="14">
        <f>ROUND(Z257+Y258-X258,2)</f>
      </c>
      <c r="AA258" s="14">
        <f>ROUND(BG258+MIN(AC257+AB258-BG258,MAX(0,$CC258-BU258)),2)</f>
      </c>
      <c r="AB258" s="14">
        <f>ROUND(ROUND(AC257*100,0)*ROUND(AB$3*100000,0)/1200000,0)/100</f>
      </c>
      <c r="AC258" s="14">
        <f>ROUND(AC257+AB258-AA258,2)</f>
      </c>
      <c r="AD258" s="14">
        <f>ROUND(BH258+MIN(AF257+AE258-BH258,MAX(0,$CC258-BV258)),2)</f>
      </c>
      <c r="AE258" s="14">
        <f>ROUND(ROUND(AF257*100,0)*ROUND(AE$3*100000,0)/1200000,0)/100</f>
      </c>
      <c r="AF258" s="14">
        <f>ROUND(AF257+AE258-AD258,2)</f>
      </c>
      <c r="AG258" s="14">
        <f>ROUND(BI258+MIN(AI257+AH258-BI258,MAX(0,$CC258-BW258)),2)</f>
      </c>
      <c r="AH258" s="14">
        <f>ROUND(ROUND(AI257*100,0)*ROUND(AH$3*100000,0)/1200000,0)/100</f>
      </c>
      <c r="AI258" s="14">
        <f>ROUND(AI257+AH258-AG258,2)</f>
      </c>
      <c r="AJ258" s="14">
        <f>ROUND(BJ258+MIN(AL257+AK258-BJ258,MAX(0,$CC258-BX258)),2)</f>
      </c>
      <c r="AK258" s="14">
        <f>ROUND(ROUND(AL257*100,0)*ROUND(AK$3*100000,0)/1200000,0)/100</f>
      </c>
      <c r="AL258" s="14">
        <f>ROUND(AL257+AK258-AJ258,2)</f>
      </c>
      <c r="AM258" s="14">
        <f>ROUND(BK258+MIN(AO257+AN258-BK258,MAX(0,$CC258-BY258)),2)</f>
      </c>
      <c r="AN258" s="14">
        <f>ROUND(ROUND(AO257*100,0)*ROUND(AN$3*100000,0)/1200000,0)/100</f>
      </c>
      <c r="AO258" s="14">
        <f>ROUND(AO257+AN258-AM258,2)</f>
      </c>
      <c r="AP258" s="14">
        <f>ROUND(BL258+MIN(AR257+AQ258-BL258,MAX(0,$CC258-BZ258)),2)</f>
      </c>
      <c r="AQ258" s="14">
        <f>ROUND(ROUND(AR257*100,0)*ROUND(AQ$3*100000,0)/1200000,0)/100</f>
      </c>
      <c r="AR258" s="14">
        <f>ROUND(AR257+AQ258-AP258,2)</f>
      </c>
      <c r="AS258" s="14">
        <f>ROUND(BM258+MIN(AU257+AT258-BM258,MAX(0,$CC258-CA258)),2)</f>
      </c>
      <c r="AT258" s="14">
        <f>ROUND(ROUND(AU257*100,0)*ROUND(AT$3*100000,0)/1200000,0)/100</f>
      </c>
      <c r="AU258" s="14">
        <f>ROUND(AU257+AT258-AS258,2)</f>
      </c>
      <c r="AV258" s="11">
        <f>SUMIF($C$4:$AU$4,"Payment",C258:AU258)</f>
      </c>
      <c r="AW258" s="11">
        <f>SUMIF($C$4:$AU$4,"Interest",C258:AU258)</f>
      </c>
      <c r="AX258" s="11">
        <f>ROUND(SUMIF($C$4:$AU$4,"Balance",C258:AU258),2)</f>
      </c>
      <c r="AY258">
        <f>MIN(E257+D258,C$3)</f>
      </c>
      <c r="AZ258">
        <f>MIN(H257+G258,F$3)</f>
      </c>
      <c r="BA258">
        <f>MIN(K257+J258,I$3)</f>
      </c>
      <c r="BB258">
        <f>MIN(N257+M258,L$3)</f>
      </c>
      <c r="BC258">
        <f>MIN(Q257+P258,O$3)</f>
      </c>
      <c r="BD258">
        <f>MIN(T257+S258,R$3)</f>
      </c>
      <c r="BE258">
        <f>MIN(W257+V258,U$3)</f>
      </c>
      <c r="BF258">
        <f>MIN(Z257+Y258,X$3)</f>
      </c>
      <c r="BG258">
        <f>MIN(AC257+AB258,AA$3)</f>
      </c>
      <c r="BH258">
        <f>MIN(AF257+AE258,AD$3)</f>
      </c>
      <c r="BI258">
        <f>MIN(AI257+AH258,AG$3)</f>
      </c>
      <c r="BJ258">
        <f>MIN(AL257+AK258,AJ$3)</f>
      </c>
      <c r="BK258">
        <f>MIN(AO257+AN258,AM$3)</f>
      </c>
      <c r="BL258">
        <f>MIN(AR257+AQ258,AP$3)</f>
      </c>
      <c r="BM258">
        <f>MIN(AU257+AT258,AS$3)</f>
      </c>
      <c r="BN258">
        <f>E257+D258-AY258</f>
      </c>
      <c r="BO258">
        <f>BN258+H257+G258-AZ258</f>
      </c>
      <c r="BP258">
        <f>BO258+K257+J258-BA258</f>
      </c>
      <c r="BQ258">
        <f>BP258+N257+M258-BB258</f>
      </c>
      <c r="BR258">
        <f>BQ258+Q257+P258-BC258</f>
      </c>
      <c r="BS258">
        <f>BR258+T257+S258-BD258</f>
      </c>
      <c r="BT258">
        <f>BS258+W257+V258-BE258</f>
      </c>
      <c r="BU258">
        <f>BT258+Z257+Y258-BF258</f>
      </c>
      <c r="BV258">
        <f>BU258+AC257+AB258-BG258</f>
      </c>
      <c r="BW258">
        <f>BV258+AF257+AE258-BH258</f>
      </c>
      <c r="BX258">
        <f>BW258+AI257+AH258-BI258</f>
      </c>
      <c r="BY258">
        <f>BX258+AL257+AK258-BJ258</f>
      </c>
      <c r="BZ258">
        <f>BY258+AO257+AN258-BK258</f>
      </c>
      <c r="CA258">
        <f>BZ258+AR257+AQ258-BL258</f>
      </c>
      <c r="CB258">
        <f>CA258+AU257+AT258-BM258</f>
      </c>
      <c r="CC258">
        <f>MAX(0,Plan!$B$6-SUM(AY258:BM258))</f>
      </c>
    </row>
    <row r="259" spans="1:81" x14ac:dyDescent="0.25">
      <c r="A259">
        <v>254</v>
      </c>
      <c r="B259" s="22">
        <f>EDATE(Plan!$B$5,A259-1)</f>
      </c>
      <c r="C259" s="14">
        <f>ROUND(AY259+MIN(E258+D259-AY259,$CC259),2)</f>
      </c>
      <c r="D259" s="14">
        <f>ROUND(ROUND(E258*100,0)*ROUND(D$3*100000,0)/1200000,0)/100</f>
      </c>
      <c r="E259" s="14">
        <f>ROUND(E258+D259-C259,2)</f>
      </c>
      <c r="F259" s="14">
        <f>ROUND(AZ259+MIN(H258+G259-AZ259,MAX(0,$CC259-BN259)),2)</f>
      </c>
      <c r="G259" s="14">
        <f>ROUND(ROUND(H258*100,0)*ROUND(G$3*100000,0)/1200000,0)/100</f>
      </c>
      <c r="H259" s="14">
        <f>ROUND(H258+G259-F259,2)</f>
      </c>
      <c r="I259" s="14">
        <f>ROUND(BA259+MIN(K258+J259-BA259,MAX(0,$CC259-BO259)),2)</f>
      </c>
      <c r="J259" s="14">
        <f>ROUND(ROUND(K258*100,0)*ROUND(J$3*100000,0)/1200000,0)/100</f>
      </c>
      <c r="K259" s="14">
        <f>ROUND(K258+J259-I259,2)</f>
      </c>
      <c r="L259" s="14">
        <f>ROUND(BB259+MIN(N258+M259-BB259,MAX(0,$CC259-BP259)),2)</f>
      </c>
      <c r="M259" s="14">
        <f>ROUND(ROUND(N258*100,0)*ROUND(M$3*100000,0)/1200000,0)/100</f>
      </c>
      <c r="N259" s="14">
        <f>ROUND(N258+M259-L259,2)</f>
      </c>
      <c r="O259" s="14">
        <f>ROUND(BC259+MIN(Q258+P259-BC259,MAX(0,$CC259-BQ259)),2)</f>
      </c>
      <c r="P259" s="14">
        <f>ROUND(ROUND(Q258*100,0)*ROUND(P$3*100000,0)/1200000,0)/100</f>
      </c>
      <c r="Q259" s="14">
        <f>ROUND(Q258+P259-O259,2)</f>
      </c>
      <c r="R259" s="14">
        <f>ROUND(BD259+MIN(T258+S259-BD259,MAX(0,$CC259-BR259)),2)</f>
      </c>
      <c r="S259" s="14">
        <f>ROUND(ROUND(T258*100,0)*ROUND(S$3*100000,0)/1200000,0)/100</f>
      </c>
      <c r="T259" s="14">
        <f>ROUND(T258+S259-R259,2)</f>
      </c>
      <c r="U259" s="14">
        <f>ROUND(BE259+MIN(W258+V259-BE259,MAX(0,$CC259-BS259)),2)</f>
      </c>
      <c r="V259" s="14">
        <f>ROUND(ROUND(W258*100,0)*ROUND(V$3*100000,0)/1200000,0)/100</f>
      </c>
      <c r="W259" s="14">
        <f>ROUND(W258+V259-U259,2)</f>
      </c>
      <c r="X259" s="14">
        <f>ROUND(BF259+MIN(Z258+Y259-BF259,MAX(0,$CC259-BT259)),2)</f>
      </c>
      <c r="Y259" s="14">
        <f>ROUND(ROUND(Z258*100,0)*ROUND(Y$3*100000,0)/1200000,0)/100</f>
      </c>
      <c r="Z259" s="14">
        <f>ROUND(Z258+Y259-X259,2)</f>
      </c>
      <c r="AA259" s="14">
        <f>ROUND(BG259+MIN(AC258+AB259-BG259,MAX(0,$CC259-BU259)),2)</f>
      </c>
      <c r="AB259" s="14">
        <f>ROUND(ROUND(AC258*100,0)*ROUND(AB$3*100000,0)/1200000,0)/100</f>
      </c>
      <c r="AC259" s="14">
        <f>ROUND(AC258+AB259-AA259,2)</f>
      </c>
      <c r="AD259" s="14">
        <f>ROUND(BH259+MIN(AF258+AE259-BH259,MAX(0,$CC259-BV259)),2)</f>
      </c>
      <c r="AE259" s="14">
        <f>ROUND(ROUND(AF258*100,0)*ROUND(AE$3*100000,0)/1200000,0)/100</f>
      </c>
      <c r="AF259" s="14">
        <f>ROUND(AF258+AE259-AD259,2)</f>
      </c>
      <c r="AG259" s="14">
        <f>ROUND(BI259+MIN(AI258+AH259-BI259,MAX(0,$CC259-BW259)),2)</f>
      </c>
      <c r="AH259" s="14">
        <f>ROUND(ROUND(AI258*100,0)*ROUND(AH$3*100000,0)/1200000,0)/100</f>
      </c>
      <c r="AI259" s="14">
        <f>ROUND(AI258+AH259-AG259,2)</f>
      </c>
      <c r="AJ259" s="14">
        <f>ROUND(BJ259+MIN(AL258+AK259-BJ259,MAX(0,$CC259-BX259)),2)</f>
      </c>
      <c r="AK259" s="14">
        <f>ROUND(ROUND(AL258*100,0)*ROUND(AK$3*100000,0)/1200000,0)/100</f>
      </c>
      <c r="AL259" s="14">
        <f>ROUND(AL258+AK259-AJ259,2)</f>
      </c>
      <c r="AM259" s="14">
        <f>ROUND(BK259+MIN(AO258+AN259-BK259,MAX(0,$CC259-BY259)),2)</f>
      </c>
      <c r="AN259" s="14">
        <f>ROUND(ROUND(AO258*100,0)*ROUND(AN$3*100000,0)/1200000,0)/100</f>
      </c>
      <c r="AO259" s="14">
        <f>ROUND(AO258+AN259-AM259,2)</f>
      </c>
      <c r="AP259" s="14">
        <f>ROUND(BL259+MIN(AR258+AQ259-BL259,MAX(0,$CC259-BZ259)),2)</f>
      </c>
      <c r="AQ259" s="14">
        <f>ROUND(ROUND(AR258*100,0)*ROUND(AQ$3*100000,0)/1200000,0)/100</f>
      </c>
      <c r="AR259" s="14">
        <f>ROUND(AR258+AQ259-AP259,2)</f>
      </c>
      <c r="AS259" s="14">
        <f>ROUND(BM259+MIN(AU258+AT259-BM259,MAX(0,$CC259-CA259)),2)</f>
      </c>
      <c r="AT259" s="14">
        <f>ROUND(ROUND(AU258*100,0)*ROUND(AT$3*100000,0)/1200000,0)/100</f>
      </c>
      <c r="AU259" s="14">
        <f>ROUND(AU258+AT259-AS259,2)</f>
      </c>
      <c r="AV259" s="11">
        <f>SUMIF($C$4:$AU$4,"Payment",C259:AU259)</f>
      </c>
      <c r="AW259" s="11">
        <f>SUMIF($C$4:$AU$4,"Interest",C259:AU259)</f>
      </c>
      <c r="AX259" s="11">
        <f>ROUND(SUMIF($C$4:$AU$4,"Balance",C259:AU259),2)</f>
      </c>
      <c r="AY259">
        <f>MIN(E258+D259,C$3)</f>
      </c>
      <c r="AZ259">
        <f>MIN(H258+G259,F$3)</f>
      </c>
      <c r="BA259">
        <f>MIN(K258+J259,I$3)</f>
      </c>
      <c r="BB259">
        <f>MIN(N258+M259,L$3)</f>
      </c>
      <c r="BC259">
        <f>MIN(Q258+P259,O$3)</f>
      </c>
      <c r="BD259">
        <f>MIN(T258+S259,R$3)</f>
      </c>
      <c r="BE259">
        <f>MIN(W258+V259,U$3)</f>
      </c>
      <c r="BF259">
        <f>MIN(Z258+Y259,X$3)</f>
      </c>
      <c r="BG259">
        <f>MIN(AC258+AB259,AA$3)</f>
      </c>
      <c r="BH259">
        <f>MIN(AF258+AE259,AD$3)</f>
      </c>
      <c r="BI259">
        <f>MIN(AI258+AH259,AG$3)</f>
      </c>
      <c r="BJ259">
        <f>MIN(AL258+AK259,AJ$3)</f>
      </c>
      <c r="BK259">
        <f>MIN(AO258+AN259,AM$3)</f>
      </c>
      <c r="BL259">
        <f>MIN(AR258+AQ259,AP$3)</f>
      </c>
      <c r="BM259">
        <f>MIN(AU258+AT259,AS$3)</f>
      </c>
      <c r="BN259">
        <f>E258+D259-AY259</f>
      </c>
      <c r="BO259">
        <f>BN259+H258+G259-AZ259</f>
      </c>
      <c r="BP259">
        <f>BO259+K258+J259-BA259</f>
      </c>
      <c r="BQ259">
        <f>BP259+N258+M259-BB259</f>
      </c>
      <c r="BR259">
        <f>BQ259+Q258+P259-BC259</f>
      </c>
      <c r="BS259">
        <f>BR259+T258+S259-BD259</f>
      </c>
      <c r="BT259">
        <f>BS259+W258+V259-BE259</f>
      </c>
      <c r="BU259">
        <f>BT259+Z258+Y259-BF259</f>
      </c>
      <c r="BV259">
        <f>BU259+AC258+AB259-BG259</f>
      </c>
      <c r="BW259">
        <f>BV259+AF258+AE259-BH259</f>
      </c>
      <c r="BX259">
        <f>BW259+AI258+AH259-BI259</f>
      </c>
      <c r="BY259">
        <f>BX259+AL258+AK259-BJ259</f>
      </c>
      <c r="BZ259">
        <f>BY259+AO258+AN259-BK259</f>
      </c>
      <c r="CA259">
        <f>BZ259+AR258+AQ259-BL259</f>
      </c>
      <c r="CB259">
        <f>CA259+AU258+AT259-BM259</f>
      </c>
      <c r="CC259">
        <f>MAX(0,Plan!$B$6-SUM(AY259:BM259))</f>
      </c>
    </row>
    <row r="260" spans="1:81" x14ac:dyDescent="0.25">
      <c r="A260">
        <v>255</v>
      </c>
      <c r="B260" s="22">
        <f>EDATE(Plan!$B$5,A260-1)</f>
      </c>
      <c r="C260" s="14">
        <f>ROUND(AY260+MIN(E259+D260-AY260,$CC260),2)</f>
      </c>
      <c r="D260" s="14">
        <f>ROUND(ROUND(E259*100,0)*ROUND(D$3*100000,0)/1200000,0)/100</f>
      </c>
      <c r="E260" s="14">
        <f>ROUND(E259+D260-C260,2)</f>
      </c>
      <c r="F260" s="14">
        <f>ROUND(AZ260+MIN(H259+G260-AZ260,MAX(0,$CC260-BN260)),2)</f>
      </c>
      <c r="G260" s="14">
        <f>ROUND(ROUND(H259*100,0)*ROUND(G$3*100000,0)/1200000,0)/100</f>
      </c>
      <c r="H260" s="14">
        <f>ROUND(H259+G260-F260,2)</f>
      </c>
      <c r="I260" s="14">
        <f>ROUND(BA260+MIN(K259+J260-BA260,MAX(0,$CC260-BO260)),2)</f>
      </c>
      <c r="J260" s="14">
        <f>ROUND(ROUND(K259*100,0)*ROUND(J$3*100000,0)/1200000,0)/100</f>
      </c>
      <c r="K260" s="14">
        <f>ROUND(K259+J260-I260,2)</f>
      </c>
      <c r="L260" s="14">
        <f>ROUND(BB260+MIN(N259+M260-BB260,MAX(0,$CC260-BP260)),2)</f>
      </c>
      <c r="M260" s="14">
        <f>ROUND(ROUND(N259*100,0)*ROUND(M$3*100000,0)/1200000,0)/100</f>
      </c>
      <c r="N260" s="14">
        <f>ROUND(N259+M260-L260,2)</f>
      </c>
      <c r="O260" s="14">
        <f>ROUND(BC260+MIN(Q259+P260-BC260,MAX(0,$CC260-BQ260)),2)</f>
      </c>
      <c r="P260" s="14">
        <f>ROUND(ROUND(Q259*100,0)*ROUND(P$3*100000,0)/1200000,0)/100</f>
      </c>
      <c r="Q260" s="14">
        <f>ROUND(Q259+P260-O260,2)</f>
      </c>
      <c r="R260" s="14">
        <f>ROUND(BD260+MIN(T259+S260-BD260,MAX(0,$CC260-BR260)),2)</f>
      </c>
      <c r="S260" s="14">
        <f>ROUND(ROUND(T259*100,0)*ROUND(S$3*100000,0)/1200000,0)/100</f>
      </c>
      <c r="T260" s="14">
        <f>ROUND(T259+S260-R260,2)</f>
      </c>
      <c r="U260" s="14">
        <f>ROUND(BE260+MIN(W259+V260-BE260,MAX(0,$CC260-BS260)),2)</f>
      </c>
      <c r="V260" s="14">
        <f>ROUND(ROUND(W259*100,0)*ROUND(V$3*100000,0)/1200000,0)/100</f>
      </c>
      <c r="W260" s="14">
        <f>ROUND(W259+V260-U260,2)</f>
      </c>
      <c r="X260" s="14">
        <f>ROUND(BF260+MIN(Z259+Y260-BF260,MAX(0,$CC260-BT260)),2)</f>
      </c>
      <c r="Y260" s="14">
        <f>ROUND(ROUND(Z259*100,0)*ROUND(Y$3*100000,0)/1200000,0)/100</f>
      </c>
      <c r="Z260" s="14">
        <f>ROUND(Z259+Y260-X260,2)</f>
      </c>
      <c r="AA260" s="14">
        <f>ROUND(BG260+MIN(AC259+AB260-BG260,MAX(0,$CC260-BU260)),2)</f>
      </c>
      <c r="AB260" s="14">
        <f>ROUND(ROUND(AC259*100,0)*ROUND(AB$3*100000,0)/1200000,0)/100</f>
      </c>
      <c r="AC260" s="14">
        <f>ROUND(AC259+AB260-AA260,2)</f>
      </c>
      <c r="AD260" s="14">
        <f>ROUND(BH260+MIN(AF259+AE260-BH260,MAX(0,$CC260-BV260)),2)</f>
      </c>
      <c r="AE260" s="14">
        <f>ROUND(ROUND(AF259*100,0)*ROUND(AE$3*100000,0)/1200000,0)/100</f>
      </c>
      <c r="AF260" s="14">
        <f>ROUND(AF259+AE260-AD260,2)</f>
      </c>
      <c r="AG260" s="14">
        <f>ROUND(BI260+MIN(AI259+AH260-BI260,MAX(0,$CC260-BW260)),2)</f>
      </c>
      <c r="AH260" s="14">
        <f>ROUND(ROUND(AI259*100,0)*ROUND(AH$3*100000,0)/1200000,0)/100</f>
      </c>
      <c r="AI260" s="14">
        <f>ROUND(AI259+AH260-AG260,2)</f>
      </c>
      <c r="AJ260" s="14">
        <f>ROUND(BJ260+MIN(AL259+AK260-BJ260,MAX(0,$CC260-BX260)),2)</f>
      </c>
      <c r="AK260" s="14">
        <f>ROUND(ROUND(AL259*100,0)*ROUND(AK$3*100000,0)/1200000,0)/100</f>
      </c>
      <c r="AL260" s="14">
        <f>ROUND(AL259+AK260-AJ260,2)</f>
      </c>
      <c r="AM260" s="14">
        <f>ROUND(BK260+MIN(AO259+AN260-BK260,MAX(0,$CC260-BY260)),2)</f>
      </c>
      <c r="AN260" s="14">
        <f>ROUND(ROUND(AO259*100,0)*ROUND(AN$3*100000,0)/1200000,0)/100</f>
      </c>
      <c r="AO260" s="14">
        <f>ROUND(AO259+AN260-AM260,2)</f>
      </c>
      <c r="AP260" s="14">
        <f>ROUND(BL260+MIN(AR259+AQ260-BL260,MAX(0,$CC260-BZ260)),2)</f>
      </c>
      <c r="AQ260" s="14">
        <f>ROUND(ROUND(AR259*100,0)*ROUND(AQ$3*100000,0)/1200000,0)/100</f>
      </c>
      <c r="AR260" s="14">
        <f>ROUND(AR259+AQ260-AP260,2)</f>
      </c>
      <c r="AS260" s="14">
        <f>ROUND(BM260+MIN(AU259+AT260-BM260,MAX(0,$CC260-CA260)),2)</f>
      </c>
      <c r="AT260" s="14">
        <f>ROUND(ROUND(AU259*100,0)*ROUND(AT$3*100000,0)/1200000,0)/100</f>
      </c>
      <c r="AU260" s="14">
        <f>ROUND(AU259+AT260-AS260,2)</f>
      </c>
      <c r="AV260" s="11">
        <f>SUMIF($C$4:$AU$4,"Payment",C260:AU260)</f>
      </c>
      <c r="AW260" s="11">
        <f>SUMIF($C$4:$AU$4,"Interest",C260:AU260)</f>
      </c>
      <c r="AX260" s="11">
        <f>ROUND(SUMIF($C$4:$AU$4,"Balance",C260:AU260),2)</f>
      </c>
      <c r="AY260">
        <f>MIN(E259+D260,C$3)</f>
      </c>
      <c r="AZ260">
        <f>MIN(H259+G260,F$3)</f>
      </c>
      <c r="BA260">
        <f>MIN(K259+J260,I$3)</f>
      </c>
      <c r="BB260">
        <f>MIN(N259+M260,L$3)</f>
      </c>
      <c r="BC260">
        <f>MIN(Q259+P260,O$3)</f>
      </c>
      <c r="BD260">
        <f>MIN(T259+S260,R$3)</f>
      </c>
      <c r="BE260">
        <f>MIN(W259+V260,U$3)</f>
      </c>
      <c r="BF260">
        <f>MIN(Z259+Y260,X$3)</f>
      </c>
      <c r="BG260">
        <f>MIN(AC259+AB260,AA$3)</f>
      </c>
      <c r="BH260">
        <f>MIN(AF259+AE260,AD$3)</f>
      </c>
      <c r="BI260">
        <f>MIN(AI259+AH260,AG$3)</f>
      </c>
      <c r="BJ260">
        <f>MIN(AL259+AK260,AJ$3)</f>
      </c>
      <c r="BK260">
        <f>MIN(AO259+AN260,AM$3)</f>
      </c>
      <c r="BL260">
        <f>MIN(AR259+AQ260,AP$3)</f>
      </c>
      <c r="BM260">
        <f>MIN(AU259+AT260,AS$3)</f>
      </c>
      <c r="BN260">
        <f>E259+D260-AY260</f>
      </c>
      <c r="BO260">
        <f>BN260+H259+G260-AZ260</f>
      </c>
      <c r="BP260">
        <f>BO260+K259+J260-BA260</f>
      </c>
      <c r="BQ260">
        <f>BP260+N259+M260-BB260</f>
      </c>
      <c r="BR260">
        <f>BQ260+Q259+P260-BC260</f>
      </c>
      <c r="BS260">
        <f>BR260+T259+S260-BD260</f>
      </c>
      <c r="BT260">
        <f>BS260+W259+V260-BE260</f>
      </c>
      <c r="BU260">
        <f>BT260+Z259+Y260-BF260</f>
      </c>
      <c r="BV260">
        <f>BU260+AC259+AB260-BG260</f>
      </c>
      <c r="BW260">
        <f>BV260+AF259+AE260-BH260</f>
      </c>
      <c r="BX260">
        <f>BW260+AI259+AH260-BI260</f>
      </c>
      <c r="BY260">
        <f>BX260+AL259+AK260-BJ260</f>
      </c>
      <c r="BZ260">
        <f>BY260+AO259+AN260-BK260</f>
      </c>
      <c r="CA260">
        <f>BZ260+AR259+AQ260-BL260</f>
      </c>
      <c r="CB260">
        <f>CA260+AU259+AT260-BM260</f>
      </c>
      <c r="CC260">
        <f>MAX(0,Plan!$B$6-SUM(AY260:BM260))</f>
      </c>
    </row>
    <row r="261" spans="1:81" x14ac:dyDescent="0.25">
      <c r="A261">
        <v>256</v>
      </c>
      <c r="B261" s="22">
        <f>EDATE(Plan!$B$5,A261-1)</f>
      </c>
      <c r="C261" s="14">
        <f>ROUND(AY261+MIN(E260+D261-AY261,$CC261),2)</f>
      </c>
      <c r="D261" s="14">
        <f>ROUND(ROUND(E260*100,0)*ROUND(D$3*100000,0)/1200000,0)/100</f>
      </c>
      <c r="E261" s="14">
        <f>ROUND(E260+D261-C261,2)</f>
      </c>
      <c r="F261" s="14">
        <f>ROUND(AZ261+MIN(H260+G261-AZ261,MAX(0,$CC261-BN261)),2)</f>
      </c>
      <c r="G261" s="14">
        <f>ROUND(ROUND(H260*100,0)*ROUND(G$3*100000,0)/1200000,0)/100</f>
      </c>
      <c r="H261" s="14">
        <f>ROUND(H260+G261-F261,2)</f>
      </c>
      <c r="I261" s="14">
        <f>ROUND(BA261+MIN(K260+J261-BA261,MAX(0,$CC261-BO261)),2)</f>
      </c>
      <c r="J261" s="14">
        <f>ROUND(ROUND(K260*100,0)*ROUND(J$3*100000,0)/1200000,0)/100</f>
      </c>
      <c r="K261" s="14">
        <f>ROUND(K260+J261-I261,2)</f>
      </c>
      <c r="L261" s="14">
        <f>ROUND(BB261+MIN(N260+M261-BB261,MAX(0,$CC261-BP261)),2)</f>
      </c>
      <c r="M261" s="14">
        <f>ROUND(ROUND(N260*100,0)*ROUND(M$3*100000,0)/1200000,0)/100</f>
      </c>
      <c r="N261" s="14">
        <f>ROUND(N260+M261-L261,2)</f>
      </c>
      <c r="O261" s="14">
        <f>ROUND(BC261+MIN(Q260+P261-BC261,MAX(0,$CC261-BQ261)),2)</f>
      </c>
      <c r="P261" s="14">
        <f>ROUND(ROUND(Q260*100,0)*ROUND(P$3*100000,0)/1200000,0)/100</f>
      </c>
      <c r="Q261" s="14">
        <f>ROUND(Q260+P261-O261,2)</f>
      </c>
      <c r="R261" s="14">
        <f>ROUND(BD261+MIN(T260+S261-BD261,MAX(0,$CC261-BR261)),2)</f>
      </c>
      <c r="S261" s="14">
        <f>ROUND(ROUND(T260*100,0)*ROUND(S$3*100000,0)/1200000,0)/100</f>
      </c>
      <c r="T261" s="14">
        <f>ROUND(T260+S261-R261,2)</f>
      </c>
      <c r="U261" s="14">
        <f>ROUND(BE261+MIN(W260+V261-BE261,MAX(0,$CC261-BS261)),2)</f>
      </c>
      <c r="V261" s="14">
        <f>ROUND(ROUND(W260*100,0)*ROUND(V$3*100000,0)/1200000,0)/100</f>
      </c>
      <c r="W261" s="14">
        <f>ROUND(W260+V261-U261,2)</f>
      </c>
      <c r="X261" s="14">
        <f>ROUND(BF261+MIN(Z260+Y261-BF261,MAX(0,$CC261-BT261)),2)</f>
      </c>
      <c r="Y261" s="14">
        <f>ROUND(ROUND(Z260*100,0)*ROUND(Y$3*100000,0)/1200000,0)/100</f>
      </c>
      <c r="Z261" s="14">
        <f>ROUND(Z260+Y261-X261,2)</f>
      </c>
      <c r="AA261" s="14">
        <f>ROUND(BG261+MIN(AC260+AB261-BG261,MAX(0,$CC261-BU261)),2)</f>
      </c>
      <c r="AB261" s="14">
        <f>ROUND(ROUND(AC260*100,0)*ROUND(AB$3*100000,0)/1200000,0)/100</f>
      </c>
      <c r="AC261" s="14">
        <f>ROUND(AC260+AB261-AA261,2)</f>
      </c>
      <c r="AD261" s="14">
        <f>ROUND(BH261+MIN(AF260+AE261-BH261,MAX(0,$CC261-BV261)),2)</f>
      </c>
      <c r="AE261" s="14">
        <f>ROUND(ROUND(AF260*100,0)*ROUND(AE$3*100000,0)/1200000,0)/100</f>
      </c>
      <c r="AF261" s="14">
        <f>ROUND(AF260+AE261-AD261,2)</f>
      </c>
      <c r="AG261" s="14">
        <f>ROUND(BI261+MIN(AI260+AH261-BI261,MAX(0,$CC261-BW261)),2)</f>
      </c>
      <c r="AH261" s="14">
        <f>ROUND(ROUND(AI260*100,0)*ROUND(AH$3*100000,0)/1200000,0)/100</f>
      </c>
      <c r="AI261" s="14">
        <f>ROUND(AI260+AH261-AG261,2)</f>
      </c>
      <c r="AJ261" s="14">
        <f>ROUND(BJ261+MIN(AL260+AK261-BJ261,MAX(0,$CC261-BX261)),2)</f>
      </c>
      <c r="AK261" s="14">
        <f>ROUND(ROUND(AL260*100,0)*ROUND(AK$3*100000,0)/1200000,0)/100</f>
      </c>
      <c r="AL261" s="14">
        <f>ROUND(AL260+AK261-AJ261,2)</f>
      </c>
      <c r="AM261" s="14">
        <f>ROUND(BK261+MIN(AO260+AN261-BK261,MAX(0,$CC261-BY261)),2)</f>
      </c>
      <c r="AN261" s="14">
        <f>ROUND(ROUND(AO260*100,0)*ROUND(AN$3*100000,0)/1200000,0)/100</f>
      </c>
      <c r="AO261" s="14">
        <f>ROUND(AO260+AN261-AM261,2)</f>
      </c>
      <c r="AP261" s="14">
        <f>ROUND(BL261+MIN(AR260+AQ261-BL261,MAX(0,$CC261-BZ261)),2)</f>
      </c>
      <c r="AQ261" s="14">
        <f>ROUND(ROUND(AR260*100,0)*ROUND(AQ$3*100000,0)/1200000,0)/100</f>
      </c>
      <c r="AR261" s="14">
        <f>ROUND(AR260+AQ261-AP261,2)</f>
      </c>
      <c r="AS261" s="14">
        <f>ROUND(BM261+MIN(AU260+AT261-BM261,MAX(0,$CC261-CA261)),2)</f>
      </c>
      <c r="AT261" s="14">
        <f>ROUND(ROUND(AU260*100,0)*ROUND(AT$3*100000,0)/1200000,0)/100</f>
      </c>
      <c r="AU261" s="14">
        <f>ROUND(AU260+AT261-AS261,2)</f>
      </c>
      <c r="AV261" s="11">
        <f>SUMIF($C$4:$AU$4,"Payment",C261:AU261)</f>
      </c>
      <c r="AW261" s="11">
        <f>SUMIF($C$4:$AU$4,"Interest",C261:AU261)</f>
      </c>
      <c r="AX261" s="11">
        <f>ROUND(SUMIF($C$4:$AU$4,"Balance",C261:AU261),2)</f>
      </c>
      <c r="AY261">
        <f>MIN(E260+D261,C$3)</f>
      </c>
      <c r="AZ261">
        <f>MIN(H260+G261,F$3)</f>
      </c>
      <c r="BA261">
        <f>MIN(K260+J261,I$3)</f>
      </c>
      <c r="BB261">
        <f>MIN(N260+M261,L$3)</f>
      </c>
      <c r="BC261">
        <f>MIN(Q260+P261,O$3)</f>
      </c>
      <c r="BD261">
        <f>MIN(T260+S261,R$3)</f>
      </c>
      <c r="BE261">
        <f>MIN(W260+V261,U$3)</f>
      </c>
      <c r="BF261">
        <f>MIN(Z260+Y261,X$3)</f>
      </c>
      <c r="BG261">
        <f>MIN(AC260+AB261,AA$3)</f>
      </c>
      <c r="BH261">
        <f>MIN(AF260+AE261,AD$3)</f>
      </c>
      <c r="BI261">
        <f>MIN(AI260+AH261,AG$3)</f>
      </c>
      <c r="BJ261">
        <f>MIN(AL260+AK261,AJ$3)</f>
      </c>
      <c r="BK261">
        <f>MIN(AO260+AN261,AM$3)</f>
      </c>
      <c r="BL261">
        <f>MIN(AR260+AQ261,AP$3)</f>
      </c>
      <c r="BM261">
        <f>MIN(AU260+AT261,AS$3)</f>
      </c>
      <c r="BN261">
        <f>E260+D261-AY261</f>
      </c>
      <c r="BO261">
        <f>BN261+H260+G261-AZ261</f>
      </c>
      <c r="BP261">
        <f>BO261+K260+J261-BA261</f>
      </c>
      <c r="BQ261">
        <f>BP261+N260+M261-BB261</f>
      </c>
      <c r="BR261">
        <f>BQ261+Q260+P261-BC261</f>
      </c>
      <c r="BS261">
        <f>BR261+T260+S261-BD261</f>
      </c>
      <c r="BT261">
        <f>BS261+W260+V261-BE261</f>
      </c>
      <c r="BU261">
        <f>BT261+Z260+Y261-BF261</f>
      </c>
      <c r="BV261">
        <f>BU261+AC260+AB261-BG261</f>
      </c>
      <c r="BW261">
        <f>BV261+AF260+AE261-BH261</f>
      </c>
      <c r="BX261">
        <f>BW261+AI260+AH261-BI261</f>
      </c>
      <c r="BY261">
        <f>BX261+AL260+AK261-BJ261</f>
      </c>
      <c r="BZ261">
        <f>BY261+AO260+AN261-BK261</f>
      </c>
      <c r="CA261">
        <f>BZ261+AR260+AQ261-BL261</f>
      </c>
      <c r="CB261">
        <f>CA261+AU260+AT261-BM261</f>
      </c>
      <c r="CC261">
        <f>MAX(0,Plan!$B$6-SUM(AY261:BM261))</f>
      </c>
    </row>
    <row r="262" spans="1:81" x14ac:dyDescent="0.25">
      <c r="A262">
        <v>257</v>
      </c>
      <c r="B262" s="22">
        <f>EDATE(Plan!$B$5,A262-1)</f>
      </c>
      <c r="C262" s="14">
        <f>ROUND(AY262+MIN(E261+D262-AY262,$CC262),2)</f>
      </c>
      <c r="D262" s="14">
        <f>ROUND(ROUND(E261*100,0)*ROUND(D$3*100000,0)/1200000,0)/100</f>
      </c>
      <c r="E262" s="14">
        <f>ROUND(E261+D262-C262,2)</f>
      </c>
      <c r="F262" s="14">
        <f>ROUND(AZ262+MIN(H261+G262-AZ262,MAX(0,$CC262-BN262)),2)</f>
      </c>
      <c r="G262" s="14">
        <f>ROUND(ROUND(H261*100,0)*ROUND(G$3*100000,0)/1200000,0)/100</f>
      </c>
      <c r="H262" s="14">
        <f>ROUND(H261+G262-F262,2)</f>
      </c>
      <c r="I262" s="14">
        <f>ROUND(BA262+MIN(K261+J262-BA262,MAX(0,$CC262-BO262)),2)</f>
      </c>
      <c r="J262" s="14">
        <f>ROUND(ROUND(K261*100,0)*ROUND(J$3*100000,0)/1200000,0)/100</f>
      </c>
      <c r="K262" s="14">
        <f>ROUND(K261+J262-I262,2)</f>
      </c>
      <c r="L262" s="14">
        <f>ROUND(BB262+MIN(N261+M262-BB262,MAX(0,$CC262-BP262)),2)</f>
      </c>
      <c r="M262" s="14">
        <f>ROUND(ROUND(N261*100,0)*ROUND(M$3*100000,0)/1200000,0)/100</f>
      </c>
      <c r="N262" s="14">
        <f>ROUND(N261+M262-L262,2)</f>
      </c>
      <c r="O262" s="14">
        <f>ROUND(BC262+MIN(Q261+P262-BC262,MAX(0,$CC262-BQ262)),2)</f>
      </c>
      <c r="P262" s="14">
        <f>ROUND(ROUND(Q261*100,0)*ROUND(P$3*100000,0)/1200000,0)/100</f>
      </c>
      <c r="Q262" s="14">
        <f>ROUND(Q261+P262-O262,2)</f>
      </c>
      <c r="R262" s="14">
        <f>ROUND(BD262+MIN(T261+S262-BD262,MAX(0,$CC262-BR262)),2)</f>
      </c>
      <c r="S262" s="14">
        <f>ROUND(ROUND(T261*100,0)*ROUND(S$3*100000,0)/1200000,0)/100</f>
      </c>
      <c r="T262" s="14">
        <f>ROUND(T261+S262-R262,2)</f>
      </c>
      <c r="U262" s="14">
        <f>ROUND(BE262+MIN(W261+V262-BE262,MAX(0,$CC262-BS262)),2)</f>
      </c>
      <c r="V262" s="14">
        <f>ROUND(ROUND(W261*100,0)*ROUND(V$3*100000,0)/1200000,0)/100</f>
      </c>
      <c r="W262" s="14">
        <f>ROUND(W261+V262-U262,2)</f>
      </c>
      <c r="X262" s="14">
        <f>ROUND(BF262+MIN(Z261+Y262-BF262,MAX(0,$CC262-BT262)),2)</f>
      </c>
      <c r="Y262" s="14">
        <f>ROUND(ROUND(Z261*100,0)*ROUND(Y$3*100000,0)/1200000,0)/100</f>
      </c>
      <c r="Z262" s="14">
        <f>ROUND(Z261+Y262-X262,2)</f>
      </c>
      <c r="AA262" s="14">
        <f>ROUND(BG262+MIN(AC261+AB262-BG262,MAX(0,$CC262-BU262)),2)</f>
      </c>
      <c r="AB262" s="14">
        <f>ROUND(ROUND(AC261*100,0)*ROUND(AB$3*100000,0)/1200000,0)/100</f>
      </c>
      <c r="AC262" s="14">
        <f>ROUND(AC261+AB262-AA262,2)</f>
      </c>
      <c r="AD262" s="14">
        <f>ROUND(BH262+MIN(AF261+AE262-BH262,MAX(0,$CC262-BV262)),2)</f>
      </c>
      <c r="AE262" s="14">
        <f>ROUND(ROUND(AF261*100,0)*ROUND(AE$3*100000,0)/1200000,0)/100</f>
      </c>
      <c r="AF262" s="14">
        <f>ROUND(AF261+AE262-AD262,2)</f>
      </c>
      <c r="AG262" s="14">
        <f>ROUND(BI262+MIN(AI261+AH262-BI262,MAX(0,$CC262-BW262)),2)</f>
      </c>
      <c r="AH262" s="14">
        <f>ROUND(ROUND(AI261*100,0)*ROUND(AH$3*100000,0)/1200000,0)/100</f>
      </c>
      <c r="AI262" s="14">
        <f>ROUND(AI261+AH262-AG262,2)</f>
      </c>
      <c r="AJ262" s="14">
        <f>ROUND(BJ262+MIN(AL261+AK262-BJ262,MAX(0,$CC262-BX262)),2)</f>
      </c>
      <c r="AK262" s="14">
        <f>ROUND(ROUND(AL261*100,0)*ROUND(AK$3*100000,0)/1200000,0)/100</f>
      </c>
      <c r="AL262" s="14">
        <f>ROUND(AL261+AK262-AJ262,2)</f>
      </c>
      <c r="AM262" s="14">
        <f>ROUND(BK262+MIN(AO261+AN262-BK262,MAX(0,$CC262-BY262)),2)</f>
      </c>
      <c r="AN262" s="14">
        <f>ROUND(ROUND(AO261*100,0)*ROUND(AN$3*100000,0)/1200000,0)/100</f>
      </c>
      <c r="AO262" s="14">
        <f>ROUND(AO261+AN262-AM262,2)</f>
      </c>
      <c r="AP262" s="14">
        <f>ROUND(BL262+MIN(AR261+AQ262-BL262,MAX(0,$CC262-BZ262)),2)</f>
      </c>
      <c r="AQ262" s="14">
        <f>ROUND(ROUND(AR261*100,0)*ROUND(AQ$3*100000,0)/1200000,0)/100</f>
      </c>
      <c r="AR262" s="14">
        <f>ROUND(AR261+AQ262-AP262,2)</f>
      </c>
      <c r="AS262" s="14">
        <f>ROUND(BM262+MIN(AU261+AT262-BM262,MAX(0,$CC262-CA262)),2)</f>
      </c>
      <c r="AT262" s="14">
        <f>ROUND(ROUND(AU261*100,0)*ROUND(AT$3*100000,0)/1200000,0)/100</f>
      </c>
      <c r="AU262" s="14">
        <f>ROUND(AU261+AT262-AS262,2)</f>
      </c>
      <c r="AV262" s="11">
        <f>SUMIF($C$4:$AU$4,"Payment",C262:AU262)</f>
      </c>
      <c r="AW262" s="11">
        <f>SUMIF($C$4:$AU$4,"Interest",C262:AU262)</f>
      </c>
      <c r="AX262" s="11">
        <f>ROUND(SUMIF($C$4:$AU$4,"Balance",C262:AU262),2)</f>
      </c>
      <c r="AY262">
        <f>MIN(E261+D262,C$3)</f>
      </c>
      <c r="AZ262">
        <f>MIN(H261+G262,F$3)</f>
      </c>
      <c r="BA262">
        <f>MIN(K261+J262,I$3)</f>
      </c>
      <c r="BB262">
        <f>MIN(N261+M262,L$3)</f>
      </c>
      <c r="BC262">
        <f>MIN(Q261+P262,O$3)</f>
      </c>
      <c r="BD262">
        <f>MIN(T261+S262,R$3)</f>
      </c>
      <c r="BE262">
        <f>MIN(W261+V262,U$3)</f>
      </c>
      <c r="BF262">
        <f>MIN(Z261+Y262,X$3)</f>
      </c>
      <c r="BG262">
        <f>MIN(AC261+AB262,AA$3)</f>
      </c>
      <c r="BH262">
        <f>MIN(AF261+AE262,AD$3)</f>
      </c>
      <c r="BI262">
        <f>MIN(AI261+AH262,AG$3)</f>
      </c>
      <c r="BJ262">
        <f>MIN(AL261+AK262,AJ$3)</f>
      </c>
      <c r="BK262">
        <f>MIN(AO261+AN262,AM$3)</f>
      </c>
      <c r="BL262">
        <f>MIN(AR261+AQ262,AP$3)</f>
      </c>
      <c r="BM262">
        <f>MIN(AU261+AT262,AS$3)</f>
      </c>
      <c r="BN262">
        <f>E261+D262-AY262</f>
      </c>
      <c r="BO262">
        <f>BN262+H261+G262-AZ262</f>
      </c>
      <c r="BP262">
        <f>BO262+K261+J262-BA262</f>
      </c>
      <c r="BQ262">
        <f>BP262+N261+M262-BB262</f>
      </c>
      <c r="BR262">
        <f>BQ262+Q261+P262-BC262</f>
      </c>
      <c r="BS262">
        <f>BR262+T261+S262-BD262</f>
      </c>
      <c r="BT262">
        <f>BS262+W261+V262-BE262</f>
      </c>
      <c r="BU262">
        <f>BT262+Z261+Y262-BF262</f>
      </c>
      <c r="BV262">
        <f>BU262+AC261+AB262-BG262</f>
      </c>
      <c r="BW262">
        <f>BV262+AF261+AE262-BH262</f>
      </c>
      <c r="BX262">
        <f>BW262+AI261+AH262-BI262</f>
      </c>
      <c r="BY262">
        <f>BX262+AL261+AK262-BJ262</f>
      </c>
      <c r="BZ262">
        <f>BY262+AO261+AN262-BK262</f>
      </c>
      <c r="CA262">
        <f>BZ262+AR261+AQ262-BL262</f>
      </c>
      <c r="CB262">
        <f>CA262+AU261+AT262-BM262</f>
      </c>
      <c r="CC262">
        <f>MAX(0,Plan!$B$6-SUM(AY262:BM262))</f>
      </c>
    </row>
    <row r="263" spans="1:81" x14ac:dyDescent="0.25">
      <c r="A263">
        <v>258</v>
      </c>
      <c r="B263" s="22">
        <f>EDATE(Plan!$B$5,A263-1)</f>
      </c>
      <c r="C263" s="14">
        <f>ROUND(AY263+MIN(E262+D263-AY263,$CC263),2)</f>
      </c>
      <c r="D263" s="14">
        <f>ROUND(ROUND(E262*100,0)*ROUND(D$3*100000,0)/1200000,0)/100</f>
      </c>
      <c r="E263" s="14">
        <f>ROUND(E262+D263-C263,2)</f>
      </c>
      <c r="F263" s="14">
        <f>ROUND(AZ263+MIN(H262+G263-AZ263,MAX(0,$CC263-BN263)),2)</f>
      </c>
      <c r="G263" s="14">
        <f>ROUND(ROUND(H262*100,0)*ROUND(G$3*100000,0)/1200000,0)/100</f>
      </c>
      <c r="H263" s="14">
        <f>ROUND(H262+G263-F263,2)</f>
      </c>
      <c r="I263" s="14">
        <f>ROUND(BA263+MIN(K262+J263-BA263,MAX(0,$CC263-BO263)),2)</f>
      </c>
      <c r="J263" s="14">
        <f>ROUND(ROUND(K262*100,0)*ROUND(J$3*100000,0)/1200000,0)/100</f>
      </c>
      <c r="K263" s="14">
        <f>ROUND(K262+J263-I263,2)</f>
      </c>
      <c r="L263" s="14">
        <f>ROUND(BB263+MIN(N262+M263-BB263,MAX(0,$CC263-BP263)),2)</f>
      </c>
      <c r="M263" s="14">
        <f>ROUND(ROUND(N262*100,0)*ROUND(M$3*100000,0)/1200000,0)/100</f>
      </c>
      <c r="N263" s="14">
        <f>ROUND(N262+M263-L263,2)</f>
      </c>
      <c r="O263" s="14">
        <f>ROUND(BC263+MIN(Q262+P263-BC263,MAX(0,$CC263-BQ263)),2)</f>
      </c>
      <c r="P263" s="14">
        <f>ROUND(ROUND(Q262*100,0)*ROUND(P$3*100000,0)/1200000,0)/100</f>
      </c>
      <c r="Q263" s="14">
        <f>ROUND(Q262+P263-O263,2)</f>
      </c>
      <c r="R263" s="14">
        <f>ROUND(BD263+MIN(T262+S263-BD263,MAX(0,$CC263-BR263)),2)</f>
      </c>
      <c r="S263" s="14">
        <f>ROUND(ROUND(T262*100,0)*ROUND(S$3*100000,0)/1200000,0)/100</f>
      </c>
      <c r="T263" s="14">
        <f>ROUND(T262+S263-R263,2)</f>
      </c>
      <c r="U263" s="14">
        <f>ROUND(BE263+MIN(W262+V263-BE263,MAX(0,$CC263-BS263)),2)</f>
      </c>
      <c r="V263" s="14">
        <f>ROUND(ROUND(W262*100,0)*ROUND(V$3*100000,0)/1200000,0)/100</f>
      </c>
      <c r="W263" s="14">
        <f>ROUND(W262+V263-U263,2)</f>
      </c>
      <c r="X263" s="14">
        <f>ROUND(BF263+MIN(Z262+Y263-BF263,MAX(0,$CC263-BT263)),2)</f>
      </c>
      <c r="Y263" s="14">
        <f>ROUND(ROUND(Z262*100,0)*ROUND(Y$3*100000,0)/1200000,0)/100</f>
      </c>
      <c r="Z263" s="14">
        <f>ROUND(Z262+Y263-X263,2)</f>
      </c>
      <c r="AA263" s="14">
        <f>ROUND(BG263+MIN(AC262+AB263-BG263,MAX(0,$CC263-BU263)),2)</f>
      </c>
      <c r="AB263" s="14">
        <f>ROUND(ROUND(AC262*100,0)*ROUND(AB$3*100000,0)/1200000,0)/100</f>
      </c>
      <c r="AC263" s="14">
        <f>ROUND(AC262+AB263-AA263,2)</f>
      </c>
      <c r="AD263" s="14">
        <f>ROUND(BH263+MIN(AF262+AE263-BH263,MAX(0,$CC263-BV263)),2)</f>
      </c>
      <c r="AE263" s="14">
        <f>ROUND(ROUND(AF262*100,0)*ROUND(AE$3*100000,0)/1200000,0)/100</f>
      </c>
      <c r="AF263" s="14">
        <f>ROUND(AF262+AE263-AD263,2)</f>
      </c>
      <c r="AG263" s="14">
        <f>ROUND(BI263+MIN(AI262+AH263-BI263,MAX(0,$CC263-BW263)),2)</f>
      </c>
      <c r="AH263" s="14">
        <f>ROUND(ROUND(AI262*100,0)*ROUND(AH$3*100000,0)/1200000,0)/100</f>
      </c>
      <c r="AI263" s="14">
        <f>ROUND(AI262+AH263-AG263,2)</f>
      </c>
      <c r="AJ263" s="14">
        <f>ROUND(BJ263+MIN(AL262+AK263-BJ263,MAX(0,$CC263-BX263)),2)</f>
      </c>
      <c r="AK263" s="14">
        <f>ROUND(ROUND(AL262*100,0)*ROUND(AK$3*100000,0)/1200000,0)/100</f>
      </c>
      <c r="AL263" s="14">
        <f>ROUND(AL262+AK263-AJ263,2)</f>
      </c>
      <c r="AM263" s="14">
        <f>ROUND(BK263+MIN(AO262+AN263-BK263,MAX(0,$CC263-BY263)),2)</f>
      </c>
      <c r="AN263" s="14">
        <f>ROUND(ROUND(AO262*100,0)*ROUND(AN$3*100000,0)/1200000,0)/100</f>
      </c>
      <c r="AO263" s="14">
        <f>ROUND(AO262+AN263-AM263,2)</f>
      </c>
      <c r="AP263" s="14">
        <f>ROUND(BL263+MIN(AR262+AQ263-BL263,MAX(0,$CC263-BZ263)),2)</f>
      </c>
      <c r="AQ263" s="14">
        <f>ROUND(ROUND(AR262*100,0)*ROUND(AQ$3*100000,0)/1200000,0)/100</f>
      </c>
      <c r="AR263" s="14">
        <f>ROUND(AR262+AQ263-AP263,2)</f>
      </c>
      <c r="AS263" s="14">
        <f>ROUND(BM263+MIN(AU262+AT263-BM263,MAX(0,$CC263-CA263)),2)</f>
      </c>
      <c r="AT263" s="14">
        <f>ROUND(ROUND(AU262*100,0)*ROUND(AT$3*100000,0)/1200000,0)/100</f>
      </c>
      <c r="AU263" s="14">
        <f>ROUND(AU262+AT263-AS263,2)</f>
      </c>
      <c r="AV263" s="11">
        <f>SUMIF($C$4:$AU$4,"Payment",C263:AU263)</f>
      </c>
      <c r="AW263" s="11">
        <f>SUMIF($C$4:$AU$4,"Interest",C263:AU263)</f>
      </c>
      <c r="AX263" s="11">
        <f>ROUND(SUMIF($C$4:$AU$4,"Balance",C263:AU263),2)</f>
      </c>
      <c r="AY263">
        <f>MIN(E262+D263,C$3)</f>
      </c>
      <c r="AZ263">
        <f>MIN(H262+G263,F$3)</f>
      </c>
      <c r="BA263">
        <f>MIN(K262+J263,I$3)</f>
      </c>
      <c r="BB263">
        <f>MIN(N262+M263,L$3)</f>
      </c>
      <c r="BC263">
        <f>MIN(Q262+P263,O$3)</f>
      </c>
      <c r="BD263">
        <f>MIN(T262+S263,R$3)</f>
      </c>
      <c r="BE263">
        <f>MIN(W262+V263,U$3)</f>
      </c>
      <c r="BF263">
        <f>MIN(Z262+Y263,X$3)</f>
      </c>
      <c r="BG263">
        <f>MIN(AC262+AB263,AA$3)</f>
      </c>
      <c r="BH263">
        <f>MIN(AF262+AE263,AD$3)</f>
      </c>
      <c r="BI263">
        <f>MIN(AI262+AH263,AG$3)</f>
      </c>
      <c r="BJ263">
        <f>MIN(AL262+AK263,AJ$3)</f>
      </c>
      <c r="BK263">
        <f>MIN(AO262+AN263,AM$3)</f>
      </c>
      <c r="BL263">
        <f>MIN(AR262+AQ263,AP$3)</f>
      </c>
      <c r="BM263">
        <f>MIN(AU262+AT263,AS$3)</f>
      </c>
      <c r="BN263">
        <f>E262+D263-AY263</f>
      </c>
      <c r="BO263">
        <f>BN263+H262+G263-AZ263</f>
      </c>
      <c r="BP263">
        <f>BO263+K262+J263-BA263</f>
      </c>
      <c r="BQ263">
        <f>BP263+N262+M263-BB263</f>
      </c>
      <c r="BR263">
        <f>BQ263+Q262+P263-BC263</f>
      </c>
      <c r="BS263">
        <f>BR263+T262+S263-BD263</f>
      </c>
      <c r="BT263">
        <f>BS263+W262+V263-BE263</f>
      </c>
      <c r="BU263">
        <f>BT263+Z262+Y263-BF263</f>
      </c>
      <c r="BV263">
        <f>BU263+AC262+AB263-BG263</f>
      </c>
      <c r="BW263">
        <f>BV263+AF262+AE263-BH263</f>
      </c>
      <c r="BX263">
        <f>BW263+AI262+AH263-BI263</f>
      </c>
      <c r="BY263">
        <f>BX263+AL262+AK263-BJ263</f>
      </c>
      <c r="BZ263">
        <f>BY263+AO262+AN263-BK263</f>
      </c>
      <c r="CA263">
        <f>BZ263+AR262+AQ263-BL263</f>
      </c>
      <c r="CB263">
        <f>CA263+AU262+AT263-BM263</f>
      </c>
      <c r="CC263">
        <f>MAX(0,Plan!$B$6-SUM(AY263:BM263))</f>
      </c>
    </row>
    <row r="264" spans="1:81" x14ac:dyDescent="0.25">
      <c r="A264">
        <v>259</v>
      </c>
      <c r="B264" s="22">
        <f>EDATE(Plan!$B$5,A264-1)</f>
      </c>
      <c r="C264" s="14">
        <f>ROUND(AY264+MIN(E263+D264-AY264,$CC264),2)</f>
      </c>
      <c r="D264" s="14">
        <f>ROUND(ROUND(E263*100,0)*ROUND(D$3*100000,0)/1200000,0)/100</f>
      </c>
      <c r="E264" s="14">
        <f>ROUND(E263+D264-C264,2)</f>
      </c>
      <c r="F264" s="14">
        <f>ROUND(AZ264+MIN(H263+G264-AZ264,MAX(0,$CC264-BN264)),2)</f>
      </c>
      <c r="G264" s="14">
        <f>ROUND(ROUND(H263*100,0)*ROUND(G$3*100000,0)/1200000,0)/100</f>
      </c>
      <c r="H264" s="14">
        <f>ROUND(H263+G264-F264,2)</f>
      </c>
      <c r="I264" s="14">
        <f>ROUND(BA264+MIN(K263+J264-BA264,MAX(0,$CC264-BO264)),2)</f>
      </c>
      <c r="J264" s="14">
        <f>ROUND(ROUND(K263*100,0)*ROUND(J$3*100000,0)/1200000,0)/100</f>
      </c>
      <c r="K264" s="14">
        <f>ROUND(K263+J264-I264,2)</f>
      </c>
      <c r="L264" s="14">
        <f>ROUND(BB264+MIN(N263+M264-BB264,MAX(0,$CC264-BP264)),2)</f>
      </c>
      <c r="M264" s="14">
        <f>ROUND(ROUND(N263*100,0)*ROUND(M$3*100000,0)/1200000,0)/100</f>
      </c>
      <c r="N264" s="14">
        <f>ROUND(N263+M264-L264,2)</f>
      </c>
      <c r="O264" s="14">
        <f>ROUND(BC264+MIN(Q263+P264-BC264,MAX(0,$CC264-BQ264)),2)</f>
      </c>
      <c r="P264" s="14">
        <f>ROUND(ROUND(Q263*100,0)*ROUND(P$3*100000,0)/1200000,0)/100</f>
      </c>
      <c r="Q264" s="14">
        <f>ROUND(Q263+P264-O264,2)</f>
      </c>
      <c r="R264" s="14">
        <f>ROUND(BD264+MIN(T263+S264-BD264,MAX(0,$CC264-BR264)),2)</f>
      </c>
      <c r="S264" s="14">
        <f>ROUND(ROUND(T263*100,0)*ROUND(S$3*100000,0)/1200000,0)/100</f>
      </c>
      <c r="T264" s="14">
        <f>ROUND(T263+S264-R264,2)</f>
      </c>
      <c r="U264" s="14">
        <f>ROUND(BE264+MIN(W263+V264-BE264,MAX(0,$CC264-BS264)),2)</f>
      </c>
      <c r="V264" s="14">
        <f>ROUND(ROUND(W263*100,0)*ROUND(V$3*100000,0)/1200000,0)/100</f>
      </c>
      <c r="W264" s="14">
        <f>ROUND(W263+V264-U264,2)</f>
      </c>
      <c r="X264" s="14">
        <f>ROUND(BF264+MIN(Z263+Y264-BF264,MAX(0,$CC264-BT264)),2)</f>
      </c>
      <c r="Y264" s="14">
        <f>ROUND(ROUND(Z263*100,0)*ROUND(Y$3*100000,0)/1200000,0)/100</f>
      </c>
      <c r="Z264" s="14">
        <f>ROUND(Z263+Y264-X264,2)</f>
      </c>
      <c r="AA264" s="14">
        <f>ROUND(BG264+MIN(AC263+AB264-BG264,MAX(0,$CC264-BU264)),2)</f>
      </c>
      <c r="AB264" s="14">
        <f>ROUND(ROUND(AC263*100,0)*ROUND(AB$3*100000,0)/1200000,0)/100</f>
      </c>
      <c r="AC264" s="14">
        <f>ROUND(AC263+AB264-AA264,2)</f>
      </c>
      <c r="AD264" s="14">
        <f>ROUND(BH264+MIN(AF263+AE264-BH264,MAX(0,$CC264-BV264)),2)</f>
      </c>
      <c r="AE264" s="14">
        <f>ROUND(ROUND(AF263*100,0)*ROUND(AE$3*100000,0)/1200000,0)/100</f>
      </c>
      <c r="AF264" s="14">
        <f>ROUND(AF263+AE264-AD264,2)</f>
      </c>
      <c r="AG264" s="14">
        <f>ROUND(BI264+MIN(AI263+AH264-BI264,MAX(0,$CC264-BW264)),2)</f>
      </c>
      <c r="AH264" s="14">
        <f>ROUND(ROUND(AI263*100,0)*ROUND(AH$3*100000,0)/1200000,0)/100</f>
      </c>
      <c r="AI264" s="14">
        <f>ROUND(AI263+AH264-AG264,2)</f>
      </c>
      <c r="AJ264" s="14">
        <f>ROUND(BJ264+MIN(AL263+AK264-BJ264,MAX(0,$CC264-BX264)),2)</f>
      </c>
      <c r="AK264" s="14">
        <f>ROUND(ROUND(AL263*100,0)*ROUND(AK$3*100000,0)/1200000,0)/100</f>
      </c>
      <c r="AL264" s="14">
        <f>ROUND(AL263+AK264-AJ264,2)</f>
      </c>
      <c r="AM264" s="14">
        <f>ROUND(BK264+MIN(AO263+AN264-BK264,MAX(0,$CC264-BY264)),2)</f>
      </c>
      <c r="AN264" s="14">
        <f>ROUND(ROUND(AO263*100,0)*ROUND(AN$3*100000,0)/1200000,0)/100</f>
      </c>
      <c r="AO264" s="14">
        <f>ROUND(AO263+AN264-AM264,2)</f>
      </c>
      <c r="AP264" s="14">
        <f>ROUND(BL264+MIN(AR263+AQ264-BL264,MAX(0,$CC264-BZ264)),2)</f>
      </c>
      <c r="AQ264" s="14">
        <f>ROUND(ROUND(AR263*100,0)*ROUND(AQ$3*100000,0)/1200000,0)/100</f>
      </c>
      <c r="AR264" s="14">
        <f>ROUND(AR263+AQ264-AP264,2)</f>
      </c>
      <c r="AS264" s="14">
        <f>ROUND(BM264+MIN(AU263+AT264-BM264,MAX(0,$CC264-CA264)),2)</f>
      </c>
      <c r="AT264" s="14">
        <f>ROUND(ROUND(AU263*100,0)*ROUND(AT$3*100000,0)/1200000,0)/100</f>
      </c>
      <c r="AU264" s="14">
        <f>ROUND(AU263+AT264-AS264,2)</f>
      </c>
      <c r="AV264" s="11">
        <f>SUMIF($C$4:$AU$4,"Payment",C264:AU264)</f>
      </c>
      <c r="AW264" s="11">
        <f>SUMIF($C$4:$AU$4,"Interest",C264:AU264)</f>
      </c>
      <c r="AX264" s="11">
        <f>ROUND(SUMIF($C$4:$AU$4,"Balance",C264:AU264),2)</f>
      </c>
      <c r="AY264">
        <f>MIN(E263+D264,C$3)</f>
      </c>
      <c r="AZ264">
        <f>MIN(H263+G264,F$3)</f>
      </c>
      <c r="BA264">
        <f>MIN(K263+J264,I$3)</f>
      </c>
      <c r="BB264">
        <f>MIN(N263+M264,L$3)</f>
      </c>
      <c r="BC264">
        <f>MIN(Q263+P264,O$3)</f>
      </c>
      <c r="BD264">
        <f>MIN(T263+S264,R$3)</f>
      </c>
      <c r="BE264">
        <f>MIN(W263+V264,U$3)</f>
      </c>
      <c r="BF264">
        <f>MIN(Z263+Y264,X$3)</f>
      </c>
      <c r="BG264">
        <f>MIN(AC263+AB264,AA$3)</f>
      </c>
      <c r="BH264">
        <f>MIN(AF263+AE264,AD$3)</f>
      </c>
      <c r="BI264">
        <f>MIN(AI263+AH264,AG$3)</f>
      </c>
      <c r="BJ264">
        <f>MIN(AL263+AK264,AJ$3)</f>
      </c>
      <c r="BK264">
        <f>MIN(AO263+AN264,AM$3)</f>
      </c>
      <c r="BL264">
        <f>MIN(AR263+AQ264,AP$3)</f>
      </c>
      <c r="BM264">
        <f>MIN(AU263+AT264,AS$3)</f>
      </c>
      <c r="BN264">
        <f>E263+D264-AY264</f>
      </c>
      <c r="BO264">
        <f>BN264+H263+G264-AZ264</f>
      </c>
      <c r="BP264">
        <f>BO264+K263+J264-BA264</f>
      </c>
      <c r="BQ264">
        <f>BP264+N263+M264-BB264</f>
      </c>
      <c r="BR264">
        <f>BQ264+Q263+P264-BC264</f>
      </c>
      <c r="BS264">
        <f>BR264+T263+S264-BD264</f>
      </c>
      <c r="BT264">
        <f>BS264+W263+V264-BE264</f>
      </c>
      <c r="BU264">
        <f>BT264+Z263+Y264-BF264</f>
      </c>
      <c r="BV264">
        <f>BU264+AC263+AB264-BG264</f>
      </c>
      <c r="BW264">
        <f>BV264+AF263+AE264-BH264</f>
      </c>
      <c r="BX264">
        <f>BW264+AI263+AH264-BI264</f>
      </c>
      <c r="BY264">
        <f>BX264+AL263+AK264-BJ264</f>
      </c>
      <c r="BZ264">
        <f>BY264+AO263+AN264-BK264</f>
      </c>
      <c r="CA264">
        <f>BZ264+AR263+AQ264-BL264</f>
      </c>
      <c r="CB264">
        <f>CA264+AU263+AT264-BM264</f>
      </c>
      <c r="CC264">
        <f>MAX(0,Plan!$B$6-SUM(AY264:BM264))</f>
      </c>
    </row>
    <row r="265" spans="1:81" x14ac:dyDescent="0.25">
      <c r="A265">
        <v>260</v>
      </c>
      <c r="B265" s="22">
        <f>EDATE(Plan!$B$5,A265-1)</f>
      </c>
      <c r="C265" s="14">
        <f>ROUND(AY265+MIN(E264+D265-AY265,$CC265),2)</f>
      </c>
      <c r="D265" s="14">
        <f>ROUND(ROUND(E264*100,0)*ROUND(D$3*100000,0)/1200000,0)/100</f>
      </c>
      <c r="E265" s="14">
        <f>ROUND(E264+D265-C265,2)</f>
      </c>
      <c r="F265" s="14">
        <f>ROUND(AZ265+MIN(H264+G265-AZ265,MAX(0,$CC265-BN265)),2)</f>
      </c>
      <c r="G265" s="14">
        <f>ROUND(ROUND(H264*100,0)*ROUND(G$3*100000,0)/1200000,0)/100</f>
      </c>
      <c r="H265" s="14">
        <f>ROUND(H264+G265-F265,2)</f>
      </c>
      <c r="I265" s="14">
        <f>ROUND(BA265+MIN(K264+J265-BA265,MAX(0,$CC265-BO265)),2)</f>
      </c>
      <c r="J265" s="14">
        <f>ROUND(ROUND(K264*100,0)*ROUND(J$3*100000,0)/1200000,0)/100</f>
      </c>
      <c r="K265" s="14">
        <f>ROUND(K264+J265-I265,2)</f>
      </c>
      <c r="L265" s="14">
        <f>ROUND(BB265+MIN(N264+M265-BB265,MAX(0,$CC265-BP265)),2)</f>
      </c>
      <c r="M265" s="14">
        <f>ROUND(ROUND(N264*100,0)*ROUND(M$3*100000,0)/1200000,0)/100</f>
      </c>
      <c r="N265" s="14">
        <f>ROUND(N264+M265-L265,2)</f>
      </c>
      <c r="O265" s="14">
        <f>ROUND(BC265+MIN(Q264+P265-BC265,MAX(0,$CC265-BQ265)),2)</f>
      </c>
      <c r="P265" s="14">
        <f>ROUND(ROUND(Q264*100,0)*ROUND(P$3*100000,0)/1200000,0)/100</f>
      </c>
      <c r="Q265" s="14">
        <f>ROUND(Q264+P265-O265,2)</f>
      </c>
      <c r="R265" s="14">
        <f>ROUND(BD265+MIN(T264+S265-BD265,MAX(0,$CC265-BR265)),2)</f>
      </c>
      <c r="S265" s="14">
        <f>ROUND(ROUND(T264*100,0)*ROUND(S$3*100000,0)/1200000,0)/100</f>
      </c>
      <c r="T265" s="14">
        <f>ROUND(T264+S265-R265,2)</f>
      </c>
      <c r="U265" s="14">
        <f>ROUND(BE265+MIN(W264+V265-BE265,MAX(0,$CC265-BS265)),2)</f>
      </c>
      <c r="V265" s="14">
        <f>ROUND(ROUND(W264*100,0)*ROUND(V$3*100000,0)/1200000,0)/100</f>
      </c>
      <c r="W265" s="14">
        <f>ROUND(W264+V265-U265,2)</f>
      </c>
      <c r="X265" s="14">
        <f>ROUND(BF265+MIN(Z264+Y265-BF265,MAX(0,$CC265-BT265)),2)</f>
      </c>
      <c r="Y265" s="14">
        <f>ROUND(ROUND(Z264*100,0)*ROUND(Y$3*100000,0)/1200000,0)/100</f>
      </c>
      <c r="Z265" s="14">
        <f>ROUND(Z264+Y265-X265,2)</f>
      </c>
      <c r="AA265" s="14">
        <f>ROUND(BG265+MIN(AC264+AB265-BG265,MAX(0,$CC265-BU265)),2)</f>
      </c>
      <c r="AB265" s="14">
        <f>ROUND(ROUND(AC264*100,0)*ROUND(AB$3*100000,0)/1200000,0)/100</f>
      </c>
      <c r="AC265" s="14">
        <f>ROUND(AC264+AB265-AA265,2)</f>
      </c>
      <c r="AD265" s="14">
        <f>ROUND(BH265+MIN(AF264+AE265-BH265,MAX(0,$CC265-BV265)),2)</f>
      </c>
      <c r="AE265" s="14">
        <f>ROUND(ROUND(AF264*100,0)*ROUND(AE$3*100000,0)/1200000,0)/100</f>
      </c>
      <c r="AF265" s="14">
        <f>ROUND(AF264+AE265-AD265,2)</f>
      </c>
      <c r="AG265" s="14">
        <f>ROUND(BI265+MIN(AI264+AH265-BI265,MAX(0,$CC265-BW265)),2)</f>
      </c>
      <c r="AH265" s="14">
        <f>ROUND(ROUND(AI264*100,0)*ROUND(AH$3*100000,0)/1200000,0)/100</f>
      </c>
      <c r="AI265" s="14">
        <f>ROUND(AI264+AH265-AG265,2)</f>
      </c>
      <c r="AJ265" s="14">
        <f>ROUND(BJ265+MIN(AL264+AK265-BJ265,MAX(0,$CC265-BX265)),2)</f>
      </c>
      <c r="AK265" s="14">
        <f>ROUND(ROUND(AL264*100,0)*ROUND(AK$3*100000,0)/1200000,0)/100</f>
      </c>
      <c r="AL265" s="14">
        <f>ROUND(AL264+AK265-AJ265,2)</f>
      </c>
      <c r="AM265" s="14">
        <f>ROUND(BK265+MIN(AO264+AN265-BK265,MAX(0,$CC265-BY265)),2)</f>
      </c>
      <c r="AN265" s="14">
        <f>ROUND(ROUND(AO264*100,0)*ROUND(AN$3*100000,0)/1200000,0)/100</f>
      </c>
      <c r="AO265" s="14">
        <f>ROUND(AO264+AN265-AM265,2)</f>
      </c>
      <c r="AP265" s="14">
        <f>ROUND(BL265+MIN(AR264+AQ265-BL265,MAX(0,$CC265-BZ265)),2)</f>
      </c>
      <c r="AQ265" s="14">
        <f>ROUND(ROUND(AR264*100,0)*ROUND(AQ$3*100000,0)/1200000,0)/100</f>
      </c>
      <c r="AR265" s="14">
        <f>ROUND(AR264+AQ265-AP265,2)</f>
      </c>
      <c r="AS265" s="14">
        <f>ROUND(BM265+MIN(AU264+AT265-BM265,MAX(0,$CC265-CA265)),2)</f>
      </c>
      <c r="AT265" s="14">
        <f>ROUND(ROUND(AU264*100,0)*ROUND(AT$3*100000,0)/1200000,0)/100</f>
      </c>
      <c r="AU265" s="14">
        <f>ROUND(AU264+AT265-AS265,2)</f>
      </c>
      <c r="AV265" s="11">
        <f>SUMIF($C$4:$AU$4,"Payment",C265:AU265)</f>
      </c>
      <c r="AW265" s="11">
        <f>SUMIF($C$4:$AU$4,"Interest",C265:AU265)</f>
      </c>
      <c r="AX265" s="11">
        <f>ROUND(SUMIF($C$4:$AU$4,"Balance",C265:AU265),2)</f>
      </c>
      <c r="AY265">
        <f>MIN(E264+D265,C$3)</f>
      </c>
      <c r="AZ265">
        <f>MIN(H264+G265,F$3)</f>
      </c>
      <c r="BA265">
        <f>MIN(K264+J265,I$3)</f>
      </c>
      <c r="BB265">
        <f>MIN(N264+M265,L$3)</f>
      </c>
      <c r="BC265">
        <f>MIN(Q264+P265,O$3)</f>
      </c>
      <c r="BD265">
        <f>MIN(T264+S265,R$3)</f>
      </c>
      <c r="BE265">
        <f>MIN(W264+V265,U$3)</f>
      </c>
      <c r="BF265">
        <f>MIN(Z264+Y265,X$3)</f>
      </c>
      <c r="BG265">
        <f>MIN(AC264+AB265,AA$3)</f>
      </c>
      <c r="BH265">
        <f>MIN(AF264+AE265,AD$3)</f>
      </c>
      <c r="BI265">
        <f>MIN(AI264+AH265,AG$3)</f>
      </c>
      <c r="BJ265">
        <f>MIN(AL264+AK265,AJ$3)</f>
      </c>
      <c r="BK265">
        <f>MIN(AO264+AN265,AM$3)</f>
      </c>
      <c r="BL265">
        <f>MIN(AR264+AQ265,AP$3)</f>
      </c>
      <c r="BM265">
        <f>MIN(AU264+AT265,AS$3)</f>
      </c>
      <c r="BN265">
        <f>E264+D265-AY265</f>
      </c>
      <c r="BO265">
        <f>BN265+H264+G265-AZ265</f>
      </c>
      <c r="BP265">
        <f>BO265+K264+J265-BA265</f>
      </c>
      <c r="BQ265">
        <f>BP265+N264+M265-BB265</f>
      </c>
      <c r="BR265">
        <f>BQ265+Q264+P265-BC265</f>
      </c>
      <c r="BS265">
        <f>BR265+T264+S265-BD265</f>
      </c>
      <c r="BT265">
        <f>BS265+W264+V265-BE265</f>
      </c>
      <c r="BU265">
        <f>BT265+Z264+Y265-BF265</f>
      </c>
      <c r="BV265">
        <f>BU265+AC264+AB265-BG265</f>
      </c>
      <c r="BW265">
        <f>BV265+AF264+AE265-BH265</f>
      </c>
      <c r="BX265">
        <f>BW265+AI264+AH265-BI265</f>
      </c>
      <c r="BY265">
        <f>BX265+AL264+AK265-BJ265</f>
      </c>
      <c r="BZ265">
        <f>BY265+AO264+AN265-BK265</f>
      </c>
      <c r="CA265">
        <f>BZ265+AR264+AQ265-BL265</f>
      </c>
      <c r="CB265">
        <f>CA265+AU264+AT265-BM265</f>
      </c>
      <c r="CC265">
        <f>MAX(0,Plan!$B$6-SUM(AY265:BM265))</f>
      </c>
    </row>
    <row r="266" spans="1:81" x14ac:dyDescent="0.25">
      <c r="A266">
        <v>261</v>
      </c>
      <c r="B266" s="22">
        <f>EDATE(Plan!$B$5,A266-1)</f>
      </c>
      <c r="C266" s="14">
        <f>ROUND(AY266+MIN(E265+D266-AY266,$CC266),2)</f>
      </c>
      <c r="D266" s="14">
        <f>ROUND(ROUND(E265*100,0)*ROUND(D$3*100000,0)/1200000,0)/100</f>
      </c>
      <c r="E266" s="14">
        <f>ROUND(E265+D266-C266,2)</f>
      </c>
      <c r="F266" s="14">
        <f>ROUND(AZ266+MIN(H265+G266-AZ266,MAX(0,$CC266-BN266)),2)</f>
      </c>
      <c r="G266" s="14">
        <f>ROUND(ROUND(H265*100,0)*ROUND(G$3*100000,0)/1200000,0)/100</f>
      </c>
      <c r="H266" s="14">
        <f>ROUND(H265+G266-F266,2)</f>
      </c>
      <c r="I266" s="14">
        <f>ROUND(BA266+MIN(K265+J266-BA266,MAX(0,$CC266-BO266)),2)</f>
      </c>
      <c r="J266" s="14">
        <f>ROUND(ROUND(K265*100,0)*ROUND(J$3*100000,0)/1200000,0)/100</f>
      </c>
      <c r="K266" s="14">
        <f>ROUND(K265+J266-I266,2)</f>
      </c>
      <c r="L266" s="14">
        <f>ROUND(BB266+MIN(N265+M266-BB266,MAX(0,$CC266-BP266)),2)</f>
      </c>
      <c r="M266" s="14">
        <f>ROUND(ROUND(N265*100,0)*ROUND(M$3*100000,0)/1200000,0)/100</f>
      </c>
      <c r="N266" s="14">
        <f>ROUND(N265+M266-L266,2)</f>
      </c>
      <c r="O266" s="14">
        <f>ROUND(BC266+MIN(Q265+P266-BC266,MAX(0,$CC266-BQ266)),2)</f>
      </c>
      <c r="P266" s="14">
        <f>ROUND(ROUND(Q265*100,0)*ROUND(P$3*100000,0)/1200000,0)/100</f>
      </c>
      <c r="Q266" s="14">
        <f>ROUND(Q265+P266-O266,2)</f>
      </c>
      <c r="R266" s="14">
        <f>ROUND(BD266+MIN(T265+S266-BD266,MAX(0,$CC266-BR266)),2)</f>
      </c>
      <c r="S266" s="14">
        <f>ROUND(ROUND(T265*100,0)*ROUND(S$3*100000,0)/1200000,0)/100</f>
      </c>
      <c r="T266" s="14">
        <f>ROUND(T265+S266-R266,2)</f>
      </c>
      <c r="U266" s="14">
        <f>ROUND(BE266+MIN(W265+V266-BE266,MAX(0,$CC266-BS266)),2)</f>
      </c>
      <c r="V266" s="14">
        <f>ROUND(ROUND(W265*100,0)*ROUND(V$3*100000,0)/1200000,0)/100</f>
      </c>
      <c r="W266" s="14">
        <f>ROUND(W265+V266-U266,2)</f>
      </c>
      <c r="X266" s="14">
        <f>ROUND(BF266+MIN(Z265+Y266-BF266,MAX(0,$CC266-BT266)),2)</f>
      </c>
      <c r="Y266" s="14">
        <f>ROUND(ROUND(Z265*100,0)*ROUND(Y$3*100000,0)/1200000,0)/100</f>
      </c>
      <c r="Z266" s="14">
        <f>ROUND(Z265+Y266-X266,2)</f>
      </c>
      <c r="AA266" s="14">
        <f>ROUND(BG266+MIN(AC265+AB266-BG266,MAX(0,$CC266-BU266)),2)</f>
      </c>
      <c r="AB266" s="14">
        <f>ROUND(ROUND(AC265*100,0)*ROUND(AB$3*100000,0)/1200000,0)/100</f>
      </c>
      <c r="AC266" s="14">
        <f>ROUND(AC265+AB266-AA266,2)</f>
      </c>
      <c r="AD266" s="14">
        <f>ROUND(BH266+MIN(AF265+AE266-BH266,MAX(0,$CC266-BV266)),2)</f>
      </c>
      <c r="AE266" s="14">
        <f>ROUND(ROUND(AF265*100,0)*ROUND(AE$3*100000,0)/1200000,0)/100</f>
      </c>
      <c r="AF266" s="14">
        <f>ROUND(AF265+AE266-AD266,2)</f>
      </c>
      <c r="AG266" s="14">
        <f>ROUND(BI266+MIN(AI265+AH266-BI266,MAX(0,$CC266-BW266)),2)</f>
      </c>
      <c r="AH266" s="14">
        <f>ROUND(ROUND(AI265*100,0)*ROUND(AH$3*100000,0)/1200000,0)/100</f>
      </c>
      <c r="AI266" s="14">
        <f>ROUND(AI265+AH266-AG266,2)</f>
      </c>
      <c r="AJ266" s="14">
        <f>ROUND(BJ266+MIN(AL265+AK266-BJ266,MAX(0,$CC266-BX266)),2)</f>
      </c>
      <c r="AK266" s="14">
        <f>ROUND(ROUND(AL265*100,0)*ROUND(AK$3*100000,0)/1200000,0)/100</f>
      </c>
      <c r="AL266" s="14">
        <f>ROUND(AL265+AK266-AJ266,2)</f>
      </c>
      <c r="AM266" s="14">
        <f>ROUND(BK266+MIN(AO265+AN266-BK266,MAX(0,$CC266-BY266)),2)</f>
      </c>
      <c r="AN266" s="14">
        <f>ROUND(ROUND(AO265*100,0)*ROUND(AN$3*100000,0)/1200000,0)/100</f>
      </c>
      <c r="AO266" s="14">
        <f>ROUND(AO265+AN266-AM266,2)</f>
      </c>
      <c r="AP266" s="14">
        <f>ROUND(BL266+MIN(AR265+AQ266-BL266,MAX(0,$CC266-BZ266)),2)</f>
      </c>
      <c r="AQ266" s="14">
        <f>ROUND(ROUND(AR265*100,0)*ROUND(AQ$3*100000,0)/1200000,0)/100</f>
      </c>
      <c r="AR266" s="14">
        <f>ROUND(AR265+AQ266-AP266,2)</f>
      </c>
      <c r="AS266" s="14">
        <f>ROUND(BM266+MIN(AU265+AT266-BM266,MAX(0,$CC266-CA266)),2)</f>
      </c>
      <c r="AT266" s="14">
        <f>ROUND(ROUND(AU265*100,0)*ROUND(AT$3*100000,0)/1200000,0)/100</f>
      </c>
      <c r="AU266" s="14">
        <f>ROUND(AU265+AT266-AS266,2)</f>
      </c>
      <c r="AV266" s="11">
        <f>SUMIF($C$4:$AU$4,"Payment",C266:AU266)</f>
      </c>
      <c r="AW266" s="11">
        <f>SUMIF($C$4:$AU$4,"Interest",C266:AU266)</f>
      </c>
      <c r="AX266" s="11">
        <f>ROUND(SUMIF($C$4:$AU$4,"Balance",C266:AU266),2)</f>
      </c>
      <c r="AY266">
        <f>MIN(E265+D266,C$3)</f>
      </c>
      <c r="AZ266">
        <f>MIN(H265+G266,F$3)</f>
      </c>
      <c r="BA266">
        <f>MIN(K265+J266,I$3)</f>
      </c>
      <c r="BB266">
        <f>MIN(N265+M266,L$3)</f>
      </c>
      <c r="BC266">
        <f>MIN(Q265+P266,O$3)</f>
      </c>
      <c r="BD266">
        <f>MIN(T265+S266,R$3)</f>
      </c>
      <c r="BE266">
        <f>MIN(W265+V266,U$3)</f>
      </c>
      <c r="BF266">
        <f>MIN(Z265+Y266,X$3)</f>
      </c>
      <c r="BG266">
        <f>MIN(AC265+AB266,AA$3)</f>
      </c>
      <c r="BH266">
        <f>MIN(AF265+AE266,AD$3)</f>
      </c>
      <c r="BI266">
        <f>MIN(AI265+AH266,AG$3)</f>
      </c>
      <c r="BJ266">
        <f>MIN(AL265+AK266,AJ$3)</f>
      </c>
      <c r="BK266">
        <f>MIN(AO265+AN266,AM$3)</f>
      </c>
      <c r="BL266">
        <f>MIN(AR265+AQ266,AP$3)</f>
      </c>
      <c r="BM266">
        <f>MIN(AU265+AT266,AS$3)</f>
      </c>
      <c r="BN266">
        <f>E265+D266-AY266</f>
      </c>
      <c r="BO266">
        <f>BN266+H265+G266-AZ266</f>
      </c>
      <c r="BP266">
        <f>BO266+K265+J266-BA266</f>
      </c>
      <c r="BQ266">
        <f>BP266+N265+M266-BB266</f>
      </c>
      <c r="BR266">
        <f>BQ266+Q265+P266-BC266</f>
      </c>
      <c r="BS266">
        <f>BR266+T265+S266-BD266</f>
      </c>
      <c r="BT266">
        <f>BS266+W265+V266-BE266</f>
      </c>
      <c r="BU266">
        <f>BT266+Z265+Y266-BF266</f>
      </c>
      <c r="BV266">
        <f>BU266+AC265+AB266-BG266</f>
      </c>
      <c r="BW266">
        <f>BV266+AF265+AE266-BH266</f>
      </c>
      <c r="BX266">
        <f>BW266+AI265+AH266-BI266</f>
      </c>
      <c r="BY266">
        <f>BX266+AL265+AK266-BJ266</f>
      </c>
      <c r="BZ266">
        <f>BY266+AO265+AN266-BK266</f>
      </c>
      <c r="CA266">
        <f>BZ266+AR265+AQ266-BL266</f>
      </c>
      <c r="CB266">
        <f>CA266+AU265+AT266-BM266</f>
      </c>
      <c r="CC266">
        <f>MAX(0,Plan!$B$6-SUM(AY266:BM266))</f>
      </c>
    </row>
    <row r="267" spans="1:81" x14ac:dyDescent="0.25">
      <c r="A267">
        <v>262</v>
      </c>
      <c r="B267" s="22">
        <f>EDATE(Plan!$B$5,A267-1)</f>
      </c>
      <c r="C267" s="14">
        <f>ROUND(AY267+MIN(E266+D267-AY267,$CC267),2)</f>
      </c>
      <c r="D267" s="14">
        <f>ROUND(ROUND(E266*100,0)*ROUND(D$3*100000,0)/1200000,0)/100</f>
      </c>
      <c r="E267" s="14">
        <f>ROUND(E266+D267-C267,2)</f>
      </c>
      <c r="F267" s="14">
        <f>ROUND(AZ267+MIN(H266+G267-AZ267,MAX(0,$CC267-BN267)),2)</f>
      </c>
      <c r="G267" s="14">
        <f>ROUND(ROUND(H266*100,0)*ROUND(G$3*100000,0)/1200000,0)/100</f>
      </c>
      <c r="H267" s="14">
        <f>ROUND(H266+G267-F267,2)</f>
      </c>
      <c r="I267" s="14">
        <f>ROUND(BA267+MIN(K266+J267-BA267,MAX(0,$CC267-BO267)),2)</f>
      </c>
      <c r="J267" s="14">
        <f>ROUND(ROUND(K266*100,0)*ROUND(J$3*100000,0)/1200000,0)/100</f>
      </c>
      <c r="K267" s="14">
        <f>ROUND(K266+J267-I267,2)</f>
      </c>
      <c r="L267" s="14">
        <f>ROUND(BB267+MIN(N266+M267-BB267,MAX(0,$CC267-BP267)),2)</f>
      </c>
      <c r="M267" s="14">
        <f>ROUND(ROUND(N266*100,0)*ROUND(M$3*100000,0)/1200000,0)/100</f>
      </c>
      <c r="N267" s="14">
        <f>ROUND(N266+M267-L267,2)</f>
      </c>
      <c r="O267" s="14">
        <f>ROUND(BC267+MIN(Q266+P267-BC267,MAX(0,$CC267-BQ267)),2)</f>
      </c>
      <c r="P267" s="14">
        <f>ROUND(ROUND(Q266*100,0)*ROUND(P$3*100000,0)/1200000,0)/100</f>
      </c>
      <c r="Q267" s="14">
        <f>ROUND(Q266+P267-O267,2)</f>
      </c>
      <c r="R267" s="14">
        <f>ROUND(BD267+MIN(T266+S267-BD267,MAX(0,$CC267-BR267)),2)</f>
      </c>
      <c r="S267" s="14">
        <f>ROUND(ROUND(T266*100,0)*ROUND(S$3*100000,0)/1200000,0)/100</f>
      </c>
      <c r="T267" s="14">
        <f>ROUND(T266+S267-R267,2)</f>
      </c>
      <c r="U267" s="14">
        <f>ROUND(BE267+MIN(W266+V267-BE267,MAX(0,$CC267-BS267)),2)</f>
      </c>
      <c r="V267" s="14">
        <f>ROUND(ROUND(W266*100,0)*ROUND(V$3*100000,0)/1200000,0)/100</f>
      </c>
      <c r="W267" s="14">
        <f>ROUND(W266+V267-U267,2)</f>
      </c>
      <c r="X267" s="14">
        <f>ROUND(BF267+MIN(Z266+Y267-BF267,MAX(0,$CC267-BT267)),2)</f>
      </c>
      <c r="Y267" s="14">
        <f>ROUND(ROUND(Z266*100,0)*ROUND(Y$3*100000,0)/1200000,0)/100</f>
      </c>
      <c r="Z267" s="14">
        <f>ROUND(Z266+Y267-X267,2)</f>
      </c>
      <c r="AA267" s="14">
        <f>ROUND(BG267+MIN(AC266+AB267-BG267,MAX(0,$CC267-BU267)),2)</f>
      </c>
      <c r="AB267" s="14">
        <f>ROUND(ROUND(AC266*100,0)*ROUND(AB$3*100000,0)/1200000,0)/100</f>
      </c>
      <c r="AC267" s="14">
        <f>ROUND(AC266+AB267-AA267,2)</f>
      </c>
      <c r="AD267" s="14">
        <f>ROUND(BH267+MIN(AF266+AE267-BH267,MAX(0,$CC267-BV267)),2)</f>
      </c>
      <c r="AE267" s="14">
        <f>ROUND(ROUND(AF266*100,0)*ROUND(AE$3*100000,0)/1200000,0)/100</f>
      </c>
      <c r="AF267" s="14">
        <f>ROUND(AF266+AE267-AD267,2)</f>
      </c>
      <c r="AG267" s="14">
        <f>ROUND(BI267+MIN(AI266+AH267-BI267,MAX(0,$CC267-BW267)),2)</f>
      </c>
      <c r="AH267" s="14">
        <f>ROUND(ROUND(AI266*100,0)*ROUND(AH$3*100000,0)/1200000,0)/100</f>
      </c>
      <c r="AI267" s="14">
        <f>ROUND(AI266+AH267-AG267,2)</f>
      </c>
      <c r="AJ267" s="14">
        <f>ROUND(BJ267+MIN(AL266+AK267-BJ267,MAX(0,$CC267-BX267)),2)</f>
      </c>
      <c r="AK267" s="14">
        <f>ROUND(ROUND(AL266*100,0)*ROUND(AK$3*100000,0)/1200000,0)/100</f>
      </c>
      <c r="AL267" s="14">
        <f>ROUND(AL266+AK267-AJ267,2)</f>
      </c>
      <c r="AM267" s="14">
        <f>ROUND(BK267+MIN(AO266+AN267-BK267,MAX(0,$CC267-BY267)),2)</f>
      </c>
      <c r="AN267" s="14">
        <f>ROUND(ROUND(AO266*100,0)*ROUND(AN$3*100000,0)/1200000,0)/100</f>
      </c>
      <c r="AO267" s="14">
        <f>ROUND(AO266+AN267-AM267,2)</f>
      </c>
      <c r="AP267" s="14">
        <f>ROUND(BL267+MIN(AR266+AQ267-BL267,MAX(0,$CC267-BZ267)),2)</f>
      </c>
      <c r="AQ267" s="14">
        <f>ROUND(ROUND(AR266*100,0)*ROUND(AQ$3*100000,0)/1200000,0)/100</f>
      </c>
      <c r="AR267" s="14">
        <f>ROUND(AR266+AQ267-AP267,2)</f>
      </c>
      <c r="AS267" s="14">
        <f>ROUND(BM267+MIN(AU266+AT267-BM267,MAX(0,$CC267-CA267)),2)</f>
      </c>
      <c r="AT267" s="14">
        <f>ROUND(ROUND(AU266*100,0)*ROUND(AT$3*100000,0)/1200000,0)/100</f>
      </c>
      <c r="AU267" s="14">
        <f>ROUND(AU266+AT267-AS267,2)</f>
      </c>
      <c r="AV267" s="11">
        <f>SUMIF($C$4:$AU$4,"Payment",C267:AU267)</f>
      </c>
      <c r="AW267" s="11">
        <f>SUMIF($C$4:$AU$4,"Interest",C267:AU267)</f>
      </c>
      <c r="AX267" s="11">
        <f>ROUND(SUMIF($C$4:$AU$4,"Balance",C267:AU267),2)</f>
      </c>
      <c r="AY267">
        <f>MIN(E266+D267,C$3)</f>
      </c>
      <c r="AZ267">
        <f>MIN(H266+G267,F$3)</f>
      </c>
      <c r="BA267">
        <f>MIN(K266+J267,I$3)</f>
      </c>
      <c r="BB267">
        <f>MIN(N266+M267,L$3)</f>
      </c>
      <c r="BC267">
        <f>MIN(Q266+P267,O$3)</f>
      </c>
      <c r="BD267">
        <f>MIN(T266+S267,R$3)</f>
      </c>
      <c r="BE267">
        <f>MIN(W266+V267,U$3)</f>
      </c>
      <c r="BF267">
        <f>MIN(Z266+Y267,X$3)</f>
      </c>
      <c r="BG267">
        <f>MIN(AC266+AB267,AA$3)</f>
      </c>
      <c r="BH267">
        <f>MIN(AF266+AE267,AD$3)</f>
      </c>
      <c r="BI267">
        <f>MIN(AI266+AH267,AG$3)</f>
      </c>
      <c r="BJ267">
        <f>MIN(AL266+AK267,AJ$3)</f>
      </c>
      <c r="BK267">
        <f>MIN(AO266+AN267,AM$3)</f>
      </c>
      <c r="BL267">
        <f>MIN(AR266+AQ267,AP$3)</f>
      </c>
      <c r="BM267">
        <f>MIN(AU266+AT267,AS$3)</f>
      </c>
      <c r="BN267">
        <f>E266+D267-AY267</f>
      </c>
      <c r="BO267">
        <f>BN267+H266+G267-AZ267</f>
      </c>
      <c r="BP267">
        <f>BO267+K266+J267-BA267</f>
      </c>
      <c r="BQ267">
        <f>BP267+N266+M267-BB267</f>
      </c>
      <c r="BR267">
        <f>BQ267+Q266+P267-BC267</f>
      </c>
      <c r="BS267">
        <f>BR267+T266+S267-BD267</f>
      </c>
      <c r="BT267">
        <f>BS267+W266+V267-BE267</f>
      </c>
      <c r="BU267">
        <f>BT267+Z266+Y267-BF267</f>
      </c>
      <c r="BV267">
        <f>BU267+AC266+AB267-BG267</f>
      </c>
      <c r="BW267">
        <f>BV267+AF266+AE267-BH267</f>
      </c>
      <c r="BX267">
        <f>BW267+AI266+AH267-BI267</f>
      </c>
      <c r="BY267">
        <f>BX267+AL266+AK267-BJ267</f>
      </c>
      <c r="BZ267">
        <f>BY267+AO266+AN267-BK267</f>
      </c>
      <c r="CA267">
        <f>BZ267+AR266+AQ267-BL267</f>
      </c>
      <c r="CB267">
        <f>CA267+AU266+AT267-BM267</f>
      </c>
      <c r="CC267">
        <f>MAX(0,Plan!$B$6-SUM(AY267:BM267))</f>
      </c>
    </row>
    <row r="268" spans="1:81" x14ac:dyDescent="0.25">
      <c r="A268">
        <v>263</v>
      </c>
      <c r="B268" s="22">
        <f>EDATE(Plan!$B$5,A268-1)</f>
      </c>
      <c r="C268" s="14">
        <f>ROUND(AY268+MIN(E267+D268-AY268,$CC268),2)</f>
      </c>
      <c r="D268" s="14">
        <f>ROUND(ROUND(E267*100,0)*ROUND(D$3*100000,0)/1200000,0)/100</f>
      </c>
      <c r="E268" s="14">
        <f>ROUND(E267+D268-C268,2)</f>
      </c>
      <c r="F268" s="14">
        <f>ROUND(AZ268+MIN(H267+G268-AZ268,MAX(0,$CC268-BN268)),2)</f>
      </c>
      <c r="G268" s="14">
        <f>ROUND(ROUND(H267*100,0)*ROUND(G$3*100000,0)/1200000,0)/100</f>
      </c>
      <c r="H268" s="14">
        <f>ROUND(H267+G268-F268,2)</f>
      </c>
      <c r="I268" s="14">
        <f>ROUND(BA268+MIN(K267+J268-BA268,MAX(0,$CC268-BO268)),2)</f>
      </c>
      <c r="J268" s="14">
        <f>ROUND(ROUND(K267*100,0)*ROUND(J$3*100000,0)/1200000,0)/100</f>
      </c>
      <c r="K268" s="14">
        <f>ROUND(K267+J268-I268,2)</f>
      </c>
      <c r="L268" s="14">
        <f>ROUND(BB268+MIN(N267+M268-BB268,MAX(0,$CC268-BP268)),2)</f>
      </c>
      <c r="M268" s="14">
        <f>ROUND(ROUND(N267*100,0)*ROUND(M$3*100000,0)/1200000,0)/100</f>
      </c>
      <c r="N268" s="14">
        <f>ROUND(N267+M268-L268,2)</f>
      </c>
      <c r="O268" s="14">
        <f>ROUND(BC268+MIN(Q267+P268-BC268,MAX(0,$CC268-BQ268)),2)</f>
      </c>
      <c r="P268" s="14">
        <f>ROUND(ROUND(Q267*100,0)*ROUND(P$3*100000,0)/1200000,0)/100</f>
      </c>
      <c r="Q268" s="14">
        <f>ROUND(Q267+P268-O268,2)</f>
      </c>
      <c r="R268" s="14">
        <f>ROUND(BD268+MIN(T267+S268-BD268,MAX(0,$CC268-BR268)),2)</f>
      </c>
      <c r="S268" s="14">
        <f>ROUND(ROUND(T267*100,0)*ROUND(S$3*100000,0)/1200000,0)/100</f>
      </c>
      <c r="T268" s="14">
        <f>ROUND(T267+S268-R268,2)</f>
      </c>
      <c r="U268" s="14">
        <f>ROUND(BE268+MIN(W267+V268-BE268,MAX(0,$CC268-BS268)),2)</f>
      </c>
      <c r="V268" s="14">
        <f>ROUND(ROUND(W267*100,0)*ROUND(V$3*100000,0)/1200000,0)/100</f>
      </c>
      <c r="W268" s="14">
        <f>ROUND(W267+V268-U268,2)</f>
      </c>
      <c r="X268" s="14">
        <f>ROUND(BF268+MIN(Z267+Y268-BF268,MAX(0,$CC268-BT268)),2)</f>
      </c>
      <c r="Y268" s="14">
        <f>ROUND(ROUND(Z267*100,0)*ROUND(Y$3*100000,0)/1200000,0)/100</f>
      </c>
      <c r="Z268" s="14">
        <f>ROUND(Z267+Y268-X268,2)</f>
      </c>
      <c r="AA268" s="14">
        <f>ROUND(BG268+MIN(AC267+AB268-BG268,MAX(0,$CC268-BU268)),2)</f>
      </c>
      <c r="AB268" s="14">
        <f>ROUND(ROUND(AC267*100,0)*ROUND(AB$3*100000,0)/1200000,0)/100</f>
      </c>
      <c r="AC268" s="14">
        <f>ROUND(AC267+AB268-AA268,2)</f>
      </c>
      <c r="AD268" s="14">
        <f>ROUND(BH268+MIN(AF267+AE268-BH268,MAX(0,$CC268-BV268)),2)</f>
      </c>
      <c r="AE268" s="14">
        <f>ROUND(ROUND(AF267*100,0)*ROUND(AE$3*100000,0)/1200000,0)/100</f>
      </c>
      <c r="AF268" s="14">
        <f>ROUND(AF267+AE268-AD268,2)</f>
      </c>
      <c r="AG268" s="14">
        <f>ROUND(BI268+MIN(AI267+AH268-BI268,MAX(0,$CC268-BW268)),2)</f>
      </c>
      <c r="AH268" s="14">
        <f>ROUND(ROUND(AI267*100,0)*ROUND(AH$3*100000,0)/1200000,0)/100</f>
      </c>
      <c r="AI268" s="14">
        <f>ROUND(AI267+AH268-AG268,2)</f>
      </c>
      <c r="AJ268" s="14">
        <f>ROUND(BJ268+MIN(AL267+AK268-BJ268,MAX(0,$CC268-BX268)),2)</f>
      </c>
      <c r="AK268" s="14">
        <f>ROUND(ROUND(AL267*100,0)*ROUND(AK$3*100000,0)/1200000,0)/100</f>
      </c>
      <c r="AL268" s="14">
        <f>ROUND(AL267+AK268-AJ268,2)</f>
      </c>
      <c r="AM268" s="14">
        <f>ROUND(BK268+MIN(AO267+AN268-BK268,MAX(0,$CC268-BY268)),2)</f>
      </c>
      <c r="AN268" s="14">
        <f>ROUND(ROUND(AO267*100,0)*ROUND(AN$3*100000,0)/1200000,0)/100</f>
      </c>
      <c r="AO268" s="14">
        <f>ROUND(AO267+AN268-AM268,2)</f>
      </c>
      <c r="AP268" s="14">
        <f>ROUND(BL268+MIN(AR267+AQ268-BL268,MAX(0,$CC268-BZ268)),2)</f>
      </c>
      <c r="AQ268" s="14">
        <f>ROUND(ROUND(AR267*100,0)*ROUND(AQ$3*100000,0)/1200000,0)/100</f>
      </c>
      <c r="AR268" s="14">
        <f>ROUND(AR267+AQ268-AP268,2)</f>
      </c>
      <c r="AS268" s="14">
        <f>ROUND(BM268+MIN(AU267+AT268-BM268,MAX(0,$CC268-CA268)),2)</f>
      </c>
      <c r="AT268" s="14">
        <f>ROUND(ROUND(AU267*100,0)*ROUND(AT$3*100000,0)/1200000,0)/100</f>
      </c>
      <c r="AU268" s="14">
        <f>ROUND(AU267+AT268-AS268,2)</f>
      </c>
      <c r="AV268" s="11">
        <f>SUMIF($C$4:$AU$4,"Payment",C268:AU268)</f>
      </c>
      <c r="AW268" s="11">
        <f>SUMIF($C$4:$AU$4,"Interest",C268:AU268)</f>
      </c>
      <c r="AX268" s="11">
        <f>ROUND(SUMIF($C$4:$AU$4,"Balance",C268:AU268),2)</f>
      </c>
      <c r="AY268">
        <f>MIN(E267+D268,C$3)</f>
      </c>
      <c r="AZ268">
        <f>MIN(H267+G268,F$3)</f>
      </c>
      <c r="BA268">
        <f>MIN(K267+J268,I$3)</f>
      </c>
      <c r="BB268">
        <f>MIN(N267+M268,L$3)</f>
      </c>
      <c r="BC268">
        <f>MIN(Q267+P268,O$3)</f>
      </c>
      <c r="BD268">
        <f>MIN(T267+S268,R$3)</f>
      </c>
      <c r="BE268">
        <f>MIN(W267+V268,U$3)</f>
      </c>
      <c r="BF268">
        <f>MIN(Z267+Y268,X$3)</f>
      </c>
      <c r="BG268">
        <f>MIN(AC267+AB268,AA$3)</f>
      </c>
      <c r="BH268">
        <f>MIN(AF267+AE268,AD$3)</f>
      </c>
      <c r="BI268">
        <f>MIN(AI267+AH268,AG$3)</f>
      </c>
      <c r="BJ268">
        <f>MIN(AL267+AK268,AJ$3)</f>
      </c>
      <c r="BK268">
        <f>MIN(AO267+AN268,AM$3)</f>
      </c>
      <c r="BL268">
        <f>MIN(AR267+AQ268,AP$3)</f>
      </c>
      <c r="BM268">
        <f>MIN(AU267+AT268,AS$3)</f>
      </c>
      <c r="BN268">
        <f>E267+D268-AY268</f>
      </c>
      <c r="BO268">
        <f>BN268+H267+G268-AZ268</f>
      </c>
      <c r="BP268">
        <f>BO268+K267+J268-BA268</f>
      </c>
      <c r="BQ268">
        <f>BP268+N267+M268-BB268</f>
      </c>
      <c r="BR268">
        <f>BQ268+Q267+P268-BC268</f>
      </c>
      <c r="BS268">
        <f>BR268+T267+S268-BD268</f>
      </c>
      <c r="BT268">
        <f>BS268+W267+V268-BE268</f>
      </c>
      <c r="BU268">
        <f>BT268+Z267+Y268-BF268</f>
      </c>
      <c r="BV268">
        <f>BU268+AC267+AB268-BG268</f>
      </c>
      <c r="BW268">
        <f>BV268+AF267+AE268-BH268</f>
      </c>
      <c r="BX268">
        <f>BW268+AI267+AH268-BI268</f>
      </c>
      <c r="BY268">
        <f>BX268+AL267+AK268-BJ268</f>
      </c>
      <c r="BZ268">
        <f>BY268+AO267+AN268-BK268</f>
      </c>
      <c r="CA268">
        <f>BZ268+AR267+AQ268-BL268</f>
      </c>
      <c r="CB268">
        <f>CA268+AU267+AT268-BM268</f>
      </c>
      <c r="CC268">
        <f>MAX(0,Plan!$B$6-SUM(AY268:BM268))</f>
      </c>
    </row>
    <row r="269" spans="1:81" x14ac:dyDescent="0.25">
      <c r="A269">
        <v>264</v>
      </c>
      <c r="B269" s="22">
        <f>EDATE(Plan!$B$5,A269-1)</f>
      </c>
      <c r="C269" s="14">
        <f>ROUND(AY269+MIN(E268+D269-AY269,$CC269),2)</f>
      </c>
      <c r="D269" s="14">
        <f>ROUND(ROUND(E268*100,0)*ROUND(D$3*100000,0)/1200000,0)/100</f>
      </c>
      <c r="E269" s="14">
        <f>ROUND(E268+D269-C269,2)</f>
      </c>
      <c r="F269" s="14">
        <f>ROUND(AZ269+MIN(H268+G269-AZ269,MAX(0,$CC269-BN269)),2)</f>
      </c>
      <c r="G269" s="14">
        <f>ROUND(ROUND(H268*100,0)*ROUND(G$3*100000,0)/1200000,0)/100</f>
      </c>
      <c r="H269" s="14">
        <f>ROUND(H268+G269-F269,2)</f>
      </c>
      <c r="I269" s="14">
        <f>ROUND(BA269+MIN(K268+J269-BA269,MAX(0,$CC269-BO269)),2)</f>
      </c>
      <c r="J269" s="14">
        <f>ROUND(ROUND(K268*100,0)*ROUND(J$3*100000,0)/1200000,0)/100</f>
      </c>
      <c r="K269" s="14">
        <f>ROUND(K268+J269-I269,2)</f>
      </c>
      <c r="L269" s="14">
        <f>ROUND(BB269+MIN(N268+M269-BB269,MAX(0,$CC269-BP269)),2)</f>
      </c>
      <c r="M269" s="14">
        <f>ROUND(ROUND(N268*100,0)*ROUND(M$3*100000,0)/1200000,0)/100</f>
      </c>
      <c r="N269" s="14">
        <f>ROUND(N268+M269-L269,2)</f>
      </c>
      <c r="O269" s="14">
        <f>ROUND(BC269+MIN(Q268+P269-BC269,MAX(0,$CC269-BQ269)),2)</f>
      </c>
      <c r="P269" s="14">
        <f>ROUND(ROUND(Q268*100,0)*ROUND(P$3*100000,0)/1200000,0)/100</f>
      </c>
      <c r="Q269" s="14">
        <f>ROUND(Q268+P269-O269,2)</f>
      </c>
      <c r="R269" s="14">
        <f>ROUND(BD269+MIN(T268+S269-BD269,MAX(0,$CC269-BR269)),2)</f>
      </c>
      <c r="S269" s="14">
        <f>ROUND(ROUND(T268*100,0)*ROUND(S$3*100000,0)/1200000,0)/100</f>
      </c>
      <c r="T269" s="14">
        <f>ROUND(T268+S269-R269,2)</f>
      </c>
      <c r="U269" s="14">
        <f>ROUND(BE269+MIN(W268+V269-BE269,MAX(0,$CC269-BS269)),2)</f>
      </c>
      <c r="V269" s="14">
        <f>ROUND(ROUND(W268*100,0)*ROUND(V$3*100000,0)/1200000,0)/100</f>
      </c>
      <c r="W269" s="14">
        <f>ROUND(W268+V269-U269,2)</f>
      </c>
      <c r="X269" s="14">
        <f>ROUND(BF269+MIN(Z268+Y269-BF269,MAX(0,$CC269-BT269)),2)</f>
      </c>
      <c r="Y269" s="14">
        <f>ROUND(ROUND(Z268*100,0)*ROUND(Y$3*100000,0)/1200000,0)/100</f>
      </c>
      <c r="Z269" s="14">
        <f>ROUND(Z268+Y269-X269,2)</f>
      </c>
      <c r="AA269" s="14">
        <f>ROUND(BG269+MIN(AC268+AB269-BG269,MAX(0,$CC269-BU269)),2)</f>
      </c>
      <c r="AB269" s="14">
        <f>ROUND(ROUND(AC268*100,0)*ROUND(AB$3*100000,0)/1200000,0)/100</f>
      </c>
      <c r="AC269" s="14">
        <f>ROUND(AC268+AB269-AA269,2)</f>
      </c>
      <c r="AD269" s="14">
        <f>ROUND(BH269+MIN(AF268+AE269-BH269,MAX(0,$CC269-BV269)),2)</f>
      </c>
      <c r="AE269" s="14">
        <f>ROUND(ROUND(AF268*100,0)*ROUND(AE$3*100000,0)/1200000,0)/100</f>
      </c>
      <c r="AF269" s="14">
        <f>ROUND(AF268+AE269-AD269,2)</f>
      </c>
      <c r="AG269" s="14">
        <f>ROUND(BI269+MIN(AI268+AH269-BI269,MAX(0,$CC269-BW269)),2)</f>
      </c>
      <c r="AH269" s="14">
        <f>ROUND(ROUND(AI268*100,0)*ROUND(AH$3*100000,0)/1200000,0)/100</f>
      </c>
      <c r="AI269" s="14">
        <f>ROUND(AI268+AH269-AG269,2)</f>
      </c>
      <c r="AJ269" s="14">
        <f>ROUND(BJ269+MIN(AL268+AK269-BJ269,MAX(0,$CC269-BX269)),2)</f>
      </c>
      <c r="AK269" s="14">
        <f>ROUND(ROUND(AL268*100,0)*ROUND(AK$3*100000,0)/1200000,0)/100</f>
      </c>
      <c r="AL269" s="14">
        <f>ROUND(AL268+AK269-AJ269,2)</f>
      </c>
      <c r="AM269" s="14">
        <f>ROUND(BK269+MIN(AO268+AN269-BK269,MAX(0,$CC269-BY269)),2)</f>
      </c>
      <c r="AN269" s="14">
        <f>ROUND(ROUND(AO268*100,0)*ROUND(AN$3*100000,0)/1200000,0)/100</f>
      </c>
      <c r="AO269" s="14">
        <f>ROUND(AO268+AN269-AM269,2)</f>
      </c>
      <c r="AP269" s="14">
        <f>ROUND(BL269+MIN(AR268+AQ269-BL269,MAX(0,$CC269-BZ269)),2)</f>
      </c>
      <c r="AQ269" s="14">
        <f>ROUND(ROUND(AR268*100,0)*ROUND(AQ$3*100000,0)/1200000,0)/100</f>
      </c>
      <c r="AR269" s="14">
        <f>ROUND(AR268+AQ269-AP269,2)</f>
      </c>
      <c r="AS269" s="14">
        <f>ROUND(BM269+MIN(AU268+AT269-BM269,MAX(0,$CC269-CA269)),2)</f>
      </c>
      <c r="AT269" s="14">
        <f>ROUND(ROUND(AU268*100,0)*ROUND(AT$3*100000,0)/1200000,0)/100</f>
      </c>
      <c r="AU269" s="14">
        <f>ROUND(AU268+AT269-AS269,2)</f>
      </c>
      <c r="AV269" s="11">
        <f>SUMIF($C$4:$AU$4,"Payment",C269:AU269)</f>
      </c>
      <c r="AW269" s="11">
        <f>SUMIF($C$4:$AU$4,"Interest",C269:AU269)</f>
      </c>
      <c r="AX269" s="11">
        <f>ROUND(SUMIF($C$4:$AU$4,"Balance",C269:AU269),2)</f>
      </c>
      <c r="AY269">
        <f>MIN(E268+D269,C$3)</f>
      </c>
      <c r="AZ269">
        <f>MIN(H268+G269,F$3)</f>
      </c>
      <c r="BA269">
        <f>MIN(K268+J269,I$3)</f>
      </c>
      <c r="BB269">
        <f>MIN(N268+M269,L$3)</f>
      </c>
      <c r="BC269">
        <f>MIN(Q268+P269,O$3)</f>
      </c>
      <c r="BD269">
        <f>MIN(T268+S269,R$3)</f>
      </c>
      <c r="BE269">
        <f>MIN(W268+V269,U$3)</f>
      </c>
      <c r="BF269">
        <f>MIN(Z268+Y269,X$3)</f>
      </c>
      <c r="BG269">
        <f>MIN(AC268+AB269,AA$3)</f>
      </c>
      <c r="BH269">
        <f>MIN(AF268+AE269,AD$3)</f>
      </c>
      <c r="BI269">
        <f>MIN(AI268+AH269,AG$3)</f>
      </c>
      <c r="BJ269">
        <f>MIN(AL268+AK269,AJ$3)</f>
      </c>
      <c r="BK269">
        <f>MIN(AO268+AN269,AM$3)</f>
      </c>
      <c r="BL269">
        <f>MIN(AR268+AQ269,AP$3)</f>
      </c>
      <c r="BM269">
        <f>MIN(AU268+AT269,AS$3)</f>
      </c>
      <c r="BN269">
        <f>E268+D269-AY269</f>
      </c>
      <c r="BO269">
        <f>BN269+H268+G269-AZ269</f>
      </c>
      <c r="BP269">
        <f>BO269+K268+J269-BA269</f>
      </c>
      <c r="BQ269">
        <f>BP269+N268+M269-BB269</f>
      </c>
      <c r="BR269">
        <f>BQ269+Q268+P269-BC269</f>
      </c>
      <c r="BS269">
        <f>BR269+T268+S269-BD269</f>
      </c>
      <c r="BT269">
        <f>BS269+W268+V269-BE269</f>
      </c>
      <c r="BU269">
        <f>BT269+Z268+Y269-BF269</f>
      </c>
      <c r="BV269">
        <f>BU269+AC268+AB269-BG269</f>
      </c>
      <c r="BW269">
        <f>BV269+AF268+AE269-BH269</f>
      </c>
      <c r="BX269">
        <f>BW269+AI268+AH269-BI269</f>
      </c>
      <c r="BY269">
        <f>BX269+AL268+AK269-BJ269</f>
      </c>
      <c r="BZ269">
        <f>BY269+AO268+AN269-BK269</f>
      </c>
      <c r="CA269">
        <f>BZ269+AR268+AQ269-BL269</f>
      </c>
      <c r="CB269">
        <f>CA269+AU268+AT269-BM269</f>
      </c>
      <c r="CC269">
        <f>MAX(0,Plan!$B$6-SUM(AY269:BM269))</f>
      </c>
    </row>
    <row r="270" spans="1:81" x14ac:dyDescent="0.25">
      <c r="A270">
        <v>265</v>
      </c>
      <c r="B270" s="22">
        <f>EDATE(Plan!$B$5,A270-1)</f>
      </c>
      <c r="C270" s="14">
        <f>ROUND(AY270+MIN(E269+D270-AY270,$CC270),2)</f>
      </c>
      <c r="D270" s="14">
        <f>ROUND(ROUND(E269*100,0)*ROUND(D$3*100000,0)/1200000,0)/100</f>
      </c>
      <c r="E270" s="14">
        <f>ROUND(E269+D270-C270,2)</f>
      </c>
      <c r="F270" s="14">
        <f>ROUND(AZ270+MIN(H269+G270-AZ270,MAX(0,$CC270-BN270)),2)</f>
      </c>
      <c r="G270" s="14">
        <f>ROUND(ROUND(H269*100,0)*ROUND(G$3*100000,0)/1200000,0)/100</f>
      </c>
      <c r="H270" s="14">
        <f>ROUND(H269+G270-F270,2)</f>
      </c>
      <c r="I270" s="14">
        <f>ROUND(BA270+MIN(K269+J270-BA270,MAX(0,$CC270-BO270)),2)</f>
      </c>
      <c r="J270" s="14">
        <f>ROUND(ROUND(K269*100,0)*ROUND(J$3*100000,0)/1200000,0)/100</f>
      </c>
      <c r="K270" s="14">
        <f>ROUND(K269+J270-I270,2)</f>
      </c>
      <c r="L270" s="14">
        <f>ROUND(BB270+MIN(N269+M270-BB270,MAX(0,$CC270-BP270)),2)</f>
      </c>
      <c r="M270" s="14">
        <f>ROUND(ROUND(N269*100,0)*ROUND(M$3*100000,0)/1200000,0)/100</f>
      </c>
      <c r="N270" s="14">
        <f>ROUND(N269+M270-L270,2)</f>
      </c>
      <c r="O270" s="14">
        <f>ROUND(BC270+MIN(Q269+P270-BC270,MAX(0,$CC270-BQ270)),2)</f>
      </c>
      <c r="P270" s="14">
        <f>ROUND(ROUND(Q269*100,0)*ROUND(P$3*100000,0)/1200000,0)/100</f>
      </c>
      <c r="Q270" s="14">
        <f>ROUND(Q269+P270-O270,2)</f>
      </c>
      <c r="R270" s="14">
        <f>ROUND(BD270+MIN(T269+S270-BD270,MAX(0,$CC270-BR270)),2)</f>
      </c>
      <c r="S270" s="14">
        <f>ROUND(ROUND(T269*100,0)*ROUND(S$3*100000,0)/1200000,0)/100</f>
      </c>
      <c r="T270" s="14">
        <f>ROUND(T269+S270-R270,2)</f>
      </c>
      <c r="U270" s="14">
        <f>ROUND(BE270+MIN(W269+V270-BE270,MAX(0,$CC270-BS270)),2)</f>
      </c>
      <c r="V270" s="14">
        <f>ROUND(ROUND(W269*100,0)*ROUND(V$3*100000,0)/1200000,0)/100</f>
      </c>
      <c r="W270" s="14">
        <f>ROUND(W269+V270-U270,2)</f>
      </c>
      <c r="X270" s="14">
        <f>ROUND(BF270+MIN(Z269+Y270-BF270,MAX(0,$CC270-BT270)),2)</f>
      </c>
      <c r="Y270" s="14">
        <f>ROUND(ROUND(Z269*100,0)*ROUND(Y$3*100000,0)/1200000,0)/100</f>
      </c>
      <c r="Z270" s="14">
        <f>ROUND(Z269+Y270-X270,2)</f>
      </c>
      <c r="AA270" s="14">
        <f>ROUND(BG270+MIN(AC269+AB270-BG270,MAX(0,$CC270-BU270)),2)</f>
      </c>
      <c r="AB270" s="14">
        <f>ROUND(ROUND(AC269*100,0)*ROUND(AB$3*100000,0)/1200000,0)/100</f>
      </c>
      <c r="AC270" s="14">
        <f>ROUND(AC269+AB270-AA270,2)</f>
      </c>
      <c r="AD270" s="14">
        <f>ROUND(BH270+MIN(AF269+AE270-BH270,MAX(0,$CC270-BV270)),2)</f>
      </c>
      <c r="AE270" s="14">
        <f>ROUND(ROUND(AF269*100,0)*ROUND(AE$3*100000,0)/1200000,0)/100</f>
      </c>
      <c r="AF270" s="14">
        <f>ROUND(AF269+AE270-AD270,2)</f>
      </c>
      <c r="AG270" s="14">
        <f>ROUND(BI270+MIN(AI269+AH270-BI270,MAX(0,$CC270-BW270)),2)</f>
      </c>
      <c r="AH270" s="14">
        <f>ROUND(ROUND(AI269*100,0)*ROUND(AH$3*100000,0)/1200000,0)/100</f>
      </c>
      <c r="AI270" s="14">
        <f>ROUND(AI269+AH270-AG270,2)</f>
      </c>
      <c r="AJ270" s="14">
        <f>ROUND(BJ270+MIN(AL269+AK270-BJ270,MAX(0,$CC270-BX270)),2)</f>
      </c>
      <c r="AK270" s="14">
        <f>ROUND(ROUND(AL269*100,0)*ROUND(AK$3*100000,0)/1200000,0)/100</f>
      </c>
      <c r="AL270" s="14">
        <f>ROUND(AL269+AK270-AJ270,2)</f>
      </c>
      <c r="AM270" s="14">
        <f>ROUND(BK270+MIN(AO269+AN270-BK270,MAX(0,$CC270-BY270)),2)</f>
      </c>
      <c r="AN270" s="14">
        <f>ROUND(ROUND(AO269*100,0)*ROUND(AN$3*100000,0)/1200000,0)/100</f>
      </c>
      <c r="AO270" s="14">
        <f>ROUND(AO269+AN270-AM270,2)</f>
      </c>
      <c r="AP270" s="14">
        <f>ROUND(BL270+MIN(AR269+AQ270-BL270,MAX(0,$CC270-BZ270)),2)</f>
      </c>
      <c r="AQ270" s="14">
        <f>ROUND(ROUND(AR269*100,0)*ROUND(AQ$3*100000,0)/1200000,0)/100</f>
      </c>
      <c r="AR270" s="14">
        <f>ROUND(AR269+AQ270-AP270,2)</f>
      </c>
      <c r="AS270" s="14">
        <f>ROUND(BM270+MIN(AU269+AT270-BM270,MAX(0,$CC270-CA270)),2)</f>
      </c>
      <c r="AT270" s="14">
        <f>ROUND(ROUND(AU269*100,0)*ROUND(AT$3*100000,0)/1200000,0)/100</f>
      </c>
      <c r="AU270" s="14">
        <f>ROUND(AU269+AT270-AS270,2)</f>
      </c>
      <c r="AV270" s="11">
        <f>SUMIF($C$4:$AU$4,"Payment",C270:AU270)</f>
      </c>
      <c r="AW270" s="11">
        <f>SUMIF($C$4:$AU$4,"Interest",C270:AU270)</f>
      </c>
      <c r="AX270" s="11">
        <f>ROUND(SUMIF($C$4:$AU$4,"Balance",C270:AU270),2)</f>
      </c>
      <c r="AY270">
        <f>MIN(E269+D270,C$3)</f>
      </c>
      <c r="AZ270">
        <f>MIN(H269+G270,F$3)</f>
      </c>
      <c r="BA270">
        <f>MIN(K269+J270,I$3)</f>
      </c>
      <c r="BB270">
        <f>MIN(N269+M270,L$3)</f>
      </c>
      <c r="BC270">
        <f>MIN(Q269+P270,O$3)</f>
      </c>
      <c r="BD270">
        <f>MIN(T269+S270,R$3)</f>
      </c>
      <c r="BE270">
        <f>MIN(W269+V270,U$3)</f>
      </c>
      <c r="BF270">
        <f>MIN(Z269+Y270,X$3)</f>
      </c>
      <c r="BG270">
        <f>MIN(AC269+AB270,AA$3)</f>
      </c>
      <c r="BH270">
        <f>MIN(AF269+AE270,AD$3)</f>
      </c>
      <c r="BI270">
        <f>MIN(AI269+AH270,AG$3)</f>
      </c>
      <c r="BJ270">
        <f>MIN(AL269+AK270,AJ$3)</f>
      </c>
      <c r="BK270">
        <f>MIN(AO269+AN270,AM$3)</f>
      </c>
      <c r="BL270">
        <f>MIN(AR269+AQ270,AP$3)</f>
      </c>
      <c r="BM270">
        <f>MIN(AU269+AT270,AS$3)</f>
      </c>
      <c r="BN270">
        <f>E269+D270-AY270</f>
      </c>
      <c r="BO270">
        <f>BN270+H269+G270-AZ270</f>
      </c>
      <c r="BP270">
        <f>BO270+K269+J270-BA270</f>
      </c>
      <c r="BQ270">
        <f>BP270+N269+M270-BB270</f>
      </c>
      <c r="BR270">
        <f>BQ270+Q269+P270-BC270</f>
      </c>
      <c r="BS270">
        <f>BR270+T269+S270-BD270</f>
      </c>
      <c r="BT270">
        <f>BS270+W269+V270-BE270</f>
      </c>
      <c r="BU270">
        <f>BT270+Z269+Y270-BF270</f>
      </c>
      <c r="BV270">
        <f>BU270+AC269+AB270-BG270</f>
      </c>
      <c r="BW270">
        <f>BV270+AF269+AE270-BH270</f>
      </c>
      <c r="BX270">
        <f>BW270+AI269+AH270-BI270</f>
      </c>
      <c r="BY270">
        <f>BX270+AL269+AK270-BJ270</f>
      </c>
      <c r="BZ270">
        <f>BY270+AO269+AN270-BK270</f>
      </c>
      <c r="CA270">
        <f>BZ270+AR269+AQ270-BL270</f>
      </c>
      <c r="CB270">
        <f>CA270+AU269+AT270-BM270</f>
      </c>
      <c r="CC270">
        <f>MAX(0,Plan!$B$6-SUM(AY270:BM270))</f>
      </c>
    </row>
    <row r="271" spans="1:81" x14ac:dyDescent="0.25">
      <c r="A271">
        <v>266</v>
      </c>
      <c r="B271" s="22">
        <f>EDATE(Plan!$B$5,A271-1)</f>
      </c>
      <c r="C271" s="14">
        <f>ROUND(AY271+MIN(E270+D271-AY271,$CC271),2)</f>
      </c>
      <c r="D271" s="14">
        <f>ROUND(ROUND(E270*100,0)*ROUND(D$3*100000,0)/1200000,0)/100</f>
      </c>
      <c r="E271" s="14">
        <f>ROUND(E270+D271-C271,2)</f>
      </c>
      <c r="F271" s="14">
        <f>ROUND(AZ271+MIN(H270+G271-AZ271,MAX(0,$CC271-BN271)),2)</f>
      </c>
      <c r="G271" s="14">
        <f>ROUND(ROUND(H270*100,0)*ROUND(G$3*100000,0)/1200000,0)/100</f>
      </c>
      <c r="H271" s="14">
        <f>ROUND(H270+G271-F271,2)</f>
      </c>
      <c r="I271" s="14">
        <f>ROUND(BA271+MIN(K270+J271-BA271,MAX(0,$CC271-BO271)),2)</f>
      </c>
      <c r="J271" s="14">
        <f>ROUND(ROUND(K270*100,0)*ROUND(J$3*100000,0)/1200000,0)/100</f>
      </c>
      <c r="K271" s="14">
        <f>ROUND(K270+J271-I271,2)</f>
      </c>
      <c r="L271" s="14">
        <f>ROUND(BB271+MIN(N270+M271-BB271,MAX(0,$CC271-BP271)),2)</f>
      </c>
      <c r="M271" s="14">
        <f>ROUND(ROUND(N270*100,0)*ROUND(M$3*100000,0)/1200000,0)/100</f>
      </c>
      <c r="N271" s="14">
        <f>ROUND(N270+M271-L271,2)</f>
      </c>
      <c r="O271" s="14">
        <f>ROUND(BC271+MIN(Q270+P271-BC271,MAX(0,$CC271-BQ271)),2)</f>
      </c>
      <c r="P271" s="14">
        <f>ROUND(ROUND(Q270*100,0)*ROUND(P$3*100000,0)/1200000,0)/100</f>
      </c>
      <c r="Q271" s="14">
        <f>ROUND(Q270+P271-O271,2)</f>
      </c>
      <c r="R271" s="14">
        <f>ROUND(BD271+MIN(T270+S271-BD271,MAX(0,$CC271-BR271)),2)</f>
      </c>
      <c r="S271" s="14">
        <f>ROUND(ROUND(T270*100,0)*ROUND(S$3*100000,0)/1200000,0)/100</f>
      </c>
      <c r="T271" s="14">
        <f>ROUND(T270+S271-R271,2)</f>
      </c>
      <c r="U271" s="14">
        <f>ROUND(BE271+MIN(W270+V271-BE271,MAX(0,$CC271-BS271)),2)</f>
      </c>
      <c r="V271" s="14">
        <f>ROUND(ROUND(W270*100,0)*ROUND(V$3*100000,0)/1200000,0)/100</f>
      </c>
      <c r="W271" s="14">
        <f>ROUND(W270+V271-U271,2)</f>
      </c>
      <c r="X271" s="14">
        <f>ROUND(BF271+MIN(Z270+Y271-BF271,MAX(0,$CC271-BT271)),2)</f>
      </c>
      <c r="Y271" s="14">
        <f>ROUND(ROUND(Z270*100,0)*ROUND(Y$3*100000,0)/1200000,0)/100</f>
      </c>
      <c r="Z271" s="14">
        <f>ROUND(Z270+Y271-X271,2)</f>
      </c>
      <c r="AA271" s="14">
        <f>ROUND(BG271+MIN(AC270+AB271-BG271,MAX(0,$CC271-BU271)),2)</f>
      </c>
      <c r="AB271" s="14">
        <f>ROUND(ROUND(AC270*100,0)*ROUND(AB$3*100000,0)/1200000,0)/100</f>
      </c>
      <c r="AC271" s="14">
        <f>ROUND(AC270+AB271-AA271,2)</f>
      </c>
      <c r="AD271" s="14">
        <f>ROUND(BH271+MIN(AF270+AE271-BH271,MAX(0,$CC271-BV271)),2)</f>
      </c>
      <c r="AE271" s="14">
        <f>ROUND(ROUND(AF270*100,0)*ROUND(AE$3*100000,0)/1200000,0)/100</f>
      </c>
      <c r="AF271" s="14">
        <f>ROUND(AF270+AE271-AD271,2)</f>
      </c>
      <c r="AG271" s="14">
        <f>ROUND(BI271+MIN(AI270+AH271-BI271,MAX(0,$CC271-BW271)),2)</f>
      </c>
      <c r="AH271" s="14">
        <f>ROUND(ROUND(AI270*100,0)*ROUND(AH$3*100000,0)/1200000,0)/100</f>
      </c>
      <c r="AI271" s="14">
        <f>ROUND(AI270+AH271-AG271,2)</f>
      </c>
      <c r="AJ271" s="14">
        <f>ROUND(BJ271+MIN(AL270+AK271-BJ271,MAX(0,$CC271-BX271)),2)</f>
      </c>
      <c r="AK271" s="14">
        <f>ROUND(ROUND(AL270*100,0)*ROUND(AK$3*100000,0)/1200000,0)/100</f>
      </c>
      <c r="AL271" s="14">
        <f>ROUND(AL270+AK271-AJ271,2)</f>
      </c>
      <c r="AM271" s="14">
        <f>ROUND(BK271+MIN(AO270+AN271-BK271,MAX(0,$CC271-BY271)),2)</f>
      </c>
      <c r="AN271" s="14">
        <f>ROUND(ROUND(AO270*100,0)*ROUND(AN$3*100000,0)/1200000,0)/100</f>
      </c>
      <c r="AO271" s="14">
        <f>ROUND(AO270+AN271-AM271,2)</f>
      </c>
      <c r="AP271" s="14">
        <f>ROUND(BL271+MIN(AR270+AQ271-BL271,MAX(0,$CC271-BZ271)),2)</f>
      </c>
      <c r="AQ271" s="14">
        <f>ROUND(ROUND(AR270*100,0)*ROUND(AQ$3*100000,0)/1200000,0)/100</f>
      </c>
      <c r="AR271" s="14">
        <f>ROUND(AR270+AQ271-AP271,2)</f>
      </c>
      <c r="AS271" s="14">
        <f>ROUND(BM271+MIN(AU270+AT271-BM271,MAX(0,$CC271-CA271)),2)</f>
      </c>
      <c r="AT271" s="14">
        <f>ROUND(ROUND(AU270*100,0)*ROUND(AT$3*100000,0)/1200000,0)/100</f>
      </c>
      <c r="AU271" s="14">
        <f>ROUND(AU270+AT271-AS271,2)</f>
      </c>
      <c r="AV271" s="11">
        <f>SUMIF($C$4:$AU$4,"Payment",C271:AU271)</f>
      </c>
      <c r="AW271" s="11">
        <f>SUMIF($C$4:$AU$4,"Interest",C271:AU271)</f>
      </c>
      <c r="AX271" s="11">
        <f>ROUND(SUMIF($C$4:$AU$4,"Balance",C271:AU271),2)</f>
      </c>
      <c r="AY271">
        <f>MIN(E270+D271,C$3)</f>
      </c>
      <c r="AZ271">
        <f>MIN(H270+G271,F$3)</f>
      </c>
      <c r="BA271">
        <f>MIN(K270+J271,I$3)</f>
      </c>
      <c r="BB271">
        <f>MIN(N270+M271,L$3)</f>
      </c>
      <c r="BC271">
        <f>MIN(Q270+P271,O$3)</f>
      </c>
      <c r="BD271">
        <f>MIN(T270+S271,R$3)</f>
      </c>
      <c r="BE271">
        <f>MIN(W270+V271,U$3)</f>
      </c>
      <c r="BF271">
        <f>MIN(Z270+Y271,X$3)</f>
      </c>
      <c r="BG271">
        <f>MIN(AC270+AB271,AA$3)</f>
      </c>
      <c r="BH271">
        <f>MIN(AF270+AE271,AD$3)</f>
      </c>
      <c r="BI271">
        <f>MIN(AI270+AH271,AG$3)</f>
      </c>
      <c r="BJ271">
        <f>MIN(AL270+AK271,AJ$3)</f>
      </c>
      <c r="BK271">
        <f>MIN(AO270+AN271,AM$3)</f>
      </c>
      <c r="BL271">
        <f>MIN(AR270+AQ271,AP$3)</f>
      </c>
      <c r="BM271">
        <f>MIN(AU270+AT271,AS$3)</f>
      </c>
      <c r="BN271">
        <f>E270+D271-AY271</f>
      </c>
      <c r="BO271">
        <f>BN271+H270+G271-AZ271</f>
      </c>
      <c r="BP271">
        <f>BO271+K270+J271-BA271</f>
      </c>
      <c r="BQ271">
        <f>BP271+N270+M271-BB271</f>
      </c>
      <c r="BR271">
        <f>BQ271+Q270+P271-BC271</f>
      </c>
      <c r="BS271">
        <f>BR271+T270+S271-BD271</f>
      </c>
      <c r="BT271">
        <f>BS271+W270+V271-BE271</f>
      </c>
      <c r="BU271">
        <f>BT271+Z270+Y271-BF271</f>
      </c>
      <c r="BV271">
        <f>BU271+AC270+AB271-BG271</f>
      </c>
      <c r="BW271">
        <f>BV271+AF270+AE271-BH271</f>
      </c>
      <c r="BX271">
        <f>BW271+AI270+AH271-BI271</f>
      </c>
      <c r="BY271">
        <f>BX271+AL270+AK271-BJ271</f>
      </c>
      <c r="BZ271">
        <f>BY271+AO270+AN271-BK271</f>
      </c>
      <c r="CA271">
        <f>BZ271+AR270+AQ271-BL271</f>
      </c>
      <c r="CB271">
        <f>CA271+AU270+AT271-BM271</f>
      </c>
      <c r="CC271">
        <f>MAX(0,Plan!$B$6-SUM(AY271:BM271))</f>
      </c>
    </row>
    <row r="272" spans="1:81" x14ac:dyDescent="0.25">
      <c r="A272">
        <v>267</v>
      </c>
      <c r="B272" s="22">
        <f>EDATE(Plan!$B$5,A272-1)</f>
      </c>
      <c r="C272" s="14">
        <f>ROUND(AY272+MIN(E271+D272-AY272,$CC272),2)</f>
      </c>
      <c r="D272" s="14">
        <f>ROUND(ROUND(E271*100,0)*ROUND(D$3*100000,0)/1200000,0)/100</f>
      </c>
      <c r="E272" s="14">
        <f>ROUND(E271+D272-C272,2)</f>
      </c>
      <c r="F272" s="14">
        <f>ROUND(AZ272+MIN(H271+G272-AZ272,MAX(0,$CC272-BN272)),2)</f>
      </c>
      <c r="G272" s="14">
        <f>ROUND(ROUND(H271*100,0)*ROUND(G$3*100000,0)/1200000,0)/100</f>
      </c>
      <c r="H272" s="14">
        <f>ROUND(H271+G272-F272,2)</f>
      </c>
      <c r="I272" s="14">
        <f>ROUND(BA272+MIN(K271+J272-BA272,MAX(0,$CC272-BO272)),2)</f>
      </c>
      <c r="J272" s="14">
        <f>ROUND(ROUND(K271*100,0)*ROUND(J$3*100000,0)/1200000,0)/100</f>
      </c>
      <c r="K272" s="14">
        <f>ROUND(K271+J272-I272,2)</f>
      </c>
      <c r="L272" s="14">
        <f>ROUND(BB272+MIN(N271+M272-BB272,MAX(0,$CC272-BP272)),2)</f>
      </c>
      <c r="M272" s="14">
        <f>ROUND(ROUND(N271*100,0)*ROUND(M$3*100000,0)/1200000,0)/100</f>
      </c>
      <c r="N272" s="14">
        <f>ROUND(N271+M272-L272,2)</f>
      </c>
      <c r="O272" s="14">
        <f>ROUND(BC272+MIN(Q271+P272-BC272,MAX(0,$CC272-BQ272)),2)</f>
      </c>
      <c r="P272" s="14">
        <f>ROUND(ROUND(Q271*100,0)*ROUND(P$3*100000,0)/1200000,0)/100</f>
      </c>
      <c r="Q272" s="14">
        <f>ROUND(Q271+P272-O272,2)</f>
      </c>
      <c r="R272" s="14">
        <f>ROUND(BD272+MIN(T271+S272-BD272,MAX(0,$CC272-BR272)),2)</f>
      </c>
      <c r="S272" s="14">
        <f>ROUND(ROUND(T271*100,0)*ROUND(S$3*100000,0)/1200000,0)/100</f>
      </c>
      <c r="T272" s="14">
        <f>ROUND(T271+S272-R272,2)</f>
      </c>
      <c r="U272" s="14">
        <f>ROUND(BE272+MIN(W271+V272-BE272,MAX(0,$CC272-BS272)),2)</f>
      </c>
      <c r="V272" s="14">
        <f>ROUND(ROUND(W271*100,0)*ROUND(V$3*100000,0)/1200000,0)/100</f>
      </c>
      <c r="W272" s="14">
        <f>ROUND(W271+V272-U272,2)</f>
      </c>
      <c r="X272" s="14">
        <f>ROUND(BF272+MIN(Z271+Y272-BF272,MAX(0,$CC272-BT272)),2)</f>
      </c>
      <c r="Y272" s="14">
        <f>ROUND(ROUND(Z271*100,0)*ROUND(Y$3*100000,0)/1200000,0)/100</f>
      </c>
      <c r="Z272" s="14">
        <f>ROUND(Z271+Y272-X272,2)</f>
      </c>
      <c r="AA272" s="14">
        <f>ROUND(BG272+MIN(AC271+AB272-BG272,MAX(0,$CC272-BU272)),2)</f>
      </c>
      <c r="AB272" s="14">
        <f>ROUND(ROUND(AC271*100,0)*ROUND(AB$3*100000,0)/1200000,0)/100</f>
      </c>
      <c r="AC272" s="14">
        <f>ROUND(AC271+AB272-AA272,2)</f>
      </c>
      <c r="AD272" s="14">
        <f>ROUND(BH272+MIN(AF271+AE272-BH272,MAX(0,$CC272-BV272)),2)</f>
      </c>
      <c r="AE272" s="14">
        <f>ROUND(ROUND(AF271*100,0)*ROUND(AE$3*100000,0)/1200000,0)/100</f>
      </c>
      <c r="AF272" s="14">
        <f>ROUND(AF271+AE272-AD272,2)</f>
      </c>
      <c r="AG272" s="14">
        <f>ROUND(BI272+MIN(AI271+AH272-BI272,MAX(0,$CC272-BW272)),2)</f>
      </c>
      <c r="AH272" s="14">
        <f>ROUND(ROUND(AI271*100,0)*ROUND(AH$3*100000,0)/1200000,0)/100</f>
      </c>
      <c r="AI272" s="14">
        <f>ROUND(AI271+AH272-AG272,2)</f>
      </c>
      <c r="AJ272" s="14">
        <f>ROUND(BJ272+MIN(AL271+AK272-BJ272,MAX(0,$CC272-BX272)),2)</f>
      </c>
      <c r="AK272" s="14">
        <f>ROUND(ROUND(AL271*100,0)*ROUND(AK$3*100000,0)/1200000,0)/100</f>
      </c>
      <c r="AL272" s="14">
        <f>ROUND(AL271+AK272-AJ272,2)</f>
      </c>
      <c r="AM272" s="14">
        <f>ROUND(BK272+MIN(AO271+AN272-BK272,MAX(0,$CC272-BY272)),2)</f>
      </c>
      <c r="AN272" s="14">
        <f>ROUND(ROUND(AO271*100,0)*ROUND(AN$3*100000,0)/1200000,0)/100</f>
      </c>
      <c r="AO272" s="14">
        <f>ROUND(AO271+AN272-AM272,2)</f>
      </c>
      <c r="AP272" s="14">
        <f>ROUND(BL272+MIN(AR271+AQ272-BL272,MAX(0,$CC272-BZ272)),2)</f>
      </c>
      <c r="AQ272" s="14">
        <f>ROUND(ROUND(AR271*100,0)*ROUND(AQ$3*100000,0)/1200000,0)/100</f>
      </c>
      <c r="AR272" s="14">
        <f>ROUND(AR271+AQ272-AP272,2)</f>
      </c>
      <c r="AS272" s="14">
        <f>ROUND(BM272+MIN(AU271+AT272-BM272,MAX(0,$CC272-CA272)),2)</f>
      </c>
      <c r="AT272" s="14">
        <f>ROUND(ROUND(AU271*100,0)*ROUND(AT$3*100000,0)/1200000,0)/100</f>
      </c>
      <c r="AU272" s="14">
        <f>ROUND(AU271+AT272-AS272,2)</f>
      </c>
      <c r="AV272" s="11">
        <f>SUMIF($C$4:$AU$4,"Payment",C272:AU272)</f>
      </c>
      <c r="AW272" s="11">
        <f>SUMIF($C$4:$AU$4,"Interest",C272:AU272)</f>
      </c>
      <c r="AX272" s="11">
        <f>ROUND(SUMIF($C$4:$AU$4,"Balance",C272:AU272),2)</f>
      </c>
      <c r="AY272">
        <f>MIN(E271+D272,C$3)</f>
      </c>
      <c r="AZ272">
        <f>MIN(H271+G272,F$3)</f>
      </c>
      <c r="BA272">
        <f>MIN(K271+J272,I$3)</f>
      </c>
      <c r="BB272">
        <f>MIN(N271+M272,L$3)</f>
      </c>
      <c r="BC272">
        <f>MIN(Q271+P272,O$3)</f>
      </c>
      <c r="BD272">
        <f>MIN(T271+S272,R$3)</f>
      </c>
      <c r="BE272">
        <f>MIN(W271+V272,U$3)</f>
      </c>
      <c r="BF272">
        <f>MIN(Z271+Y272,X$3)</f>
      </c>
      <c r="BG272">
        <f>MIN(AC271+AB272,AA$3)</f>
      </c>
      <c r="BH272">
        <f>MIN(AF271+AE272,AD$3)</f>
      </c>
      <c r="BI272">
        <f>MIN(AI271+AH272,AG$3)</f>
      </c>
      <c r="BJ272">
        <f>MIN(AL271+AK272,AJ$3)</f>
      </c>
      <c r="BK272">
        <f>MIN(AO271+AN272,AM$3)</f>
      </c>
      <c r="BL272">
        <f>MIN(AR271+AQ272,AP$3)</f>
      </c>
      <c r="BM272">
        <f>MIN(AU271+AT272,AS$3)</f>
      </c>
      <c r="BN272">
        <f>E271+D272-AY272</f>
      </c>
      <c r="BO272">
        <f>BN272+H271+G272-AZ272</f>
      </c>
      <c r="BP272">
        <f>BO272+K271+J272-BA272</f>
      </c>
      <c r="BQ272">
        <f>BP272+N271+M272-BB272</f>
      </c>
      <c r="BR272">
        <f>BQ272+Q271+P272-BC272</f>
      </c>
      <c r="BS272">
        <f>BR272+T271+S272-BD272</f>
      </c>
      <c r="BT272">
        <f>BS272+W271+V272-BE272</f>
      </c>
      <c r="BU272">
        <f>BT272+Z271+Y272-BF272</f>
      </c>
      <c r="BV272">
        <f>BU272+AC271+AB272-BG272</f>
      </c>
      <c r="BW272">
        <f>BV272+AF271+AE272-BH272</f>
      </c>
      <c r="BX272">
        <f>BW272+AI271+AH272-BI272</f>
      </c>
      <c r="BY272">
        <f>BX272+AL271+AK272-BJ272</f>
      </c>
      <c r="BZ272">
        <f>BY272+AO271+AN272-BK272</f>
      </c>
      <c r="CA272">
        <f>BZ272+AR271+AQ272-BL272</f>
      </c>
      <c r="CB272">
        <f>CA272+AU271+AT272-BM272</f>
      </c>
      <c r="CC272">
        <f>MAX(0,Plan!$B$6-SUM(AY272:BM272))</f>
      </c>
    </row>
    <row r="273" spans="1:81" x14ac:dyDescent="0.25">
      <c r="A273">
        <v>268</v>
      </c>
      <c r="B273" s="22">
        <f>EDATE(Plan!$B$5,A273-1)</f>
      </c>
      <c r="C273" s="14">
        <f>ROUND(AY273+MIN(E272+D273-AY273,$CC273),2)</f>
      </c>
      <c r="D273" s="14">
        <f>ROUND(ROUND(E272*100,0)*ROUND(D$3*100000,0)/1200000,0)/100</f>
      </c>
      <c r="E273" s="14">
        <f>ROUND(E272+D273-C273,2)</f>
      </c>
      <c r="F273" s="14">
        <f>ROUND(AZ273+MIN(H272+G273-AZ273,MAX(0,$CC273-BN273)),2)</f>
      </c>
      <c r="G273" s="14">
        <f>ROUND(ROUND(H272*100,0)*ROUND(G$3*100000,0)/1200000,0)/100</f>
      </c>
      <c r="H273" s="14">
        <f>ROUND(H272+G273-F273,2)</f>
      </c>
      <c r="I273" s="14">
        <f>ROUND(BA273+MIN(K272+J273-BA273,MAX(0,$CC273-BO273)),2)</f>
      </c>
      <c r="J273" s="14">
        <f>ROUND(ROUND(K272*100,0)*ROUND(J$3*100000,0)/1200000,0)/100</f>
      </c>
      <c r="K273" s="14">
        <f>ROUND(K272+J273-I273,2)</f>
      </c>
      <c r="L273" s="14">
        <f>ROUND(BB273+MIN(N272+M273-BB273,MAX(0,$CC273-BP273)),2)</f>
      </c>
      <c r="M273" s="14">
        <f>ROUND(ROUND(N272*100,0)*ROUND(M$3*100000,0)/1200000,0)/100</f>
      </c>
      <c r="N273" s="14">
        <f>ROUND(N272+M273-L273,2)</f>
      </c>
      <c r="O273" s="14">
        <f>ROUND(BC273+MIN(Q272+P273-BC273,MAX(0,$CC273-BQ273)),2)</f>
      </c>
      <c r="P273" s="14">
        <f>ROUND(ROUND(Q272*100,0)*ROUND(P$3*100000,0)/1200000,0)/100</f>
      </c>
      <c r="Q273" s="14">
        <f>ROUND(Q272+P273-O273,2)</f>
      </c>
      <c r="R273" s="14">
        <f>ROUND(BD273+MIN(T272+S273-BD273,MAX(0,$CC273-BR273)),2)</f>
      </c>
      <c r="S273" s="14">
        <f>ROUND(ROUND(T272*100,0)*ROUND(S$3*100000,0)/1200000,0)/100</f>
      </c>
      <c r="T273" s="14">
        <f>ROUND(T272+S273-R273,2)</f>
      </c>
      <c r="U273" s="14">
        <f>ROUND(BE273+MIN(W272+V273-BE273,MAX(0,$CC273-BS273)),2)</f>
      </c>
      <c r="V273" s="14">
        <f>ROUND(ROUND(W272*100,0)*ROUND(V$3*100000,0)/1200000,0)/100</f>
      </c>
      <c r="W273" s="14">
        <f>ROUND(W272+V273-U273,2)</f>
      </c>
      <c r="X273" s="14">
        <f>ROUND(BF273+MIN(Z272+Y273-BF273,MAX(0,$CC273-BT273)),2)</f>
      </c>
      <c r="Y273" s="14">
        <f>ROUND(ROUND(Z272*100,0)*ROUND(Y$3*100000,0)/1200000,0)/100</f>
      </c>
      <c r="Z273" s="14">
        <f>ROUND(Z272+Y273-X273,2)</f>
      </c>
      <c r="AA273" s="14">
        <f>ROUND(BG273+MIN(AC272+AB273-BG273,MAX(0,$CC273-BU273)),2)</f>
      </c>
      <c r="AB273" s="14">
        <f>ROUND(ROUND(AC272*100,0)*ROUND(AB$3*100000,0)/1200000,0)/100</f>
      </c>
      <c r="AC273" s="14">
        <f>ROUND(AC272+AB273-AA273,2)</f>
      </c>
      <c r="AD273" s="14">
        <f>ROUND(BH273+MIN(AF272+AE273-BH273,MAX(0,$CC273-BV273)),2)</f>
      </c>
      <c r="AE273" s="14">
        <f>ROUND(ROUND(AF272*100,0)*ROUND(AE$3*100000,0)/1200000,0)/100</f>
      </c>
      <c r="AF273" s="14">
        <f>ROUND(AF272+AE273-AD273,2)</f>
      </c>
      <c r="AG273" s="14">
        <f>ROUND(BI273+MIN(AI272+AH273-BI273,MAX(0,$CC273-BW273)),2)</f>
      </c>
      <c r="AH273" s="14">
        <f>ROUND(ROUND(AI272*100,0)*ROUND(AH$3*100000,0)/1200000,0)/100</f>
      </c>
      <c r="AI273" s="14">
        <f>ROUND(AI272+AH273-AG273,2)</f>
      </c>
      <c r="AJ273" s="14">
        <f>ROUND(BJ273+MIN(AL272+AK273-BJ273,MAX(0,$CC273-BX273)),2)</f>
      </c>
      <c r="AK273" s="14">
        <f>ROUND(ROUND(AL272*100,0)*ROUND(AK$3*100000,0)/1200000,0)/100</f>
      </c>
      <c r="AL273" s="14">
        <f>ROUND(AL272+AK273-AJ273,2)</f>
      </c>
      <c r="AM273" s="14">
        <f>ROUND(BK273+MIN(AO272+AN273-BK273,MAX(0,$CC273-BY273)),2)</f>
      </c>
      <c r="AN273" s="14">
        <f>ROUND(ROUND(AO272*100,0)*ROUND(AN$3*100000,0)/1200000,0)/100</f>
      </c>
      <c r="AO273" s="14">
        <f>ROUND(AO272+AN273-AM273,2)</f>
      </c>
      <c r="AP273" s="14">
        <f>ROUND(BL273+MIN(AR272+AQ273-BL273,MAX(0,$CC273-BZ273)),2)</f>
      </c>
      <c r="AQ273" s="14">
        <f>ROUND(ROUND(AR272*100,0)*ROUND(AQ$3*100000,0)/1200000,0)/100</f>
      </c>
      <c r="AR273" s="14">
        <f>ROUND(AR272+AQ273-AP273,2)</f>
      </c>
      <c r="AS273" s="14">
        <f>ROUND(BM273+MIN(AU272+AT273-BM273,MAX(0,$CC273-CA273)),2)</f>
      </c>
      <c r="AT273" s="14">
        <f>ROUND(ROUND(AU272*100,0)*ROUND(AT$3*100000,0)/1200000,0)/100</f>
      </c>
      <c r="AU273" s="14">
        <f>ROUND(AU272+AT273-AS273,2)</f>
      </c>
      <c r="AV273" s="11">
        <f>SUMIF($C$4:$AU$4,"Payment",C273:AU273)</f>
      </c>
      <c r="AW273" s="11">
        <f>SUMIF($C$4:$AU$4,"Interest",C273:AU273)</f>
      </c>
      <c r="AX273" s="11">
        <f>ROUND(SUMIF($C$4:$AU$4,"Balance",C273:AU273),2)</f>
      </c>
      <c r="AY273">
        <f>MIN(E272+D273,C$3)</f>
      </c>
      <c r="AZ273">
        <f>MIN(H272+G273,F$3)</f>
      </c>
      <c r="BA273">
        <f>MIN(K272+J273,I$3)</f>
      </c>
      <c r="BB273">
        <f>MIN(N272+M273,L$3)</f>
      </c>
      <c r="BC273">
        <f>MIN(Q272+P273,O$3)</f>
      </c>
      <c r="BD273">
        <f>MIN(T272+S273,R$3)</f>
      </c>
      <c r="BE273">
        <f>MIN(W272+V273,U$3)</f>
      </c>
      <c r="BF273">
        <f>MIN(Z272+Y273,X$3)</f>
      </c>
      <c r="BG273">
        <f>MIN(AC272+AB273,AA$3)</f>
      </c>
      <c r="BH273">
        <f>MIN(AF272+AE273,AD$3)</f>
      </c>
      <c r="BI273">
        <f>MIN(AI272+AH273,AG$3)</f>
      </c>
      <c r="BJ273">
        <f>MIN(AL272+AK273,AJ$3)</f>
      </c>
      <c r="BK273">
        <f>MIN(AO272+AN273,AM$3)</f>
      </c>
      <c r="BL273">
        <f>MIN(AR272+AQ273,AP$3)</f>
      </c>
      <c r="BM273">
        <f>MIN(AU272+AT273,AS$3)</f>
      </c>
      <c r="BN273">
        <f>E272+D273-AY273</f>
      </c>
      <c r="BO273">
        <f>BN273+H272+G273-AZ273</f>
      </c>
      <c r="BP273">
        <f>BO273+K272+J273-BA273</f>
      </c>
      <c r="BQ273">
        <f>BP273+N272+M273-BB273</f>
      </c>
      <c r="BR273">
        <f>BQ273+Q272+P273-BC273</f>
      </c>
      <c r="BS273">
        <f>BR273+T272+S273-BD273</f>
      </c>
      <c r="BT273">
        <f>BS273+W272+V273-BE273</f>
      </c>
      <c r="BU273">
        <f>BT273+Z272+Y273-BF273</f>
      </c>
      <c r="BV273">
        <f>BU273+AC272+AB273-BG273</f>
      </c>
      <c r="BW273">
        <f>BV273+AF272+AE273-BH273</f>
      </c>
      <c r="BX273">
        <f>BW273+AI272+AH273-BI273</f>
      </c>
      <c r="BY273">
        <f>BX273+AL272+AK273-BJ273</f>
      </c>
      <c r="BZ273">
        <f>BY273+AO272+AN273-BK273</f>
      </c>
      <c r="CA273">
        <f>BZ273+AR272+AQ273-BL273</f>
      </c>
      <c r="CB273">
        <f>CA273+AU272+AT273-BM273</f>
      </c>
      <c r="CC273">
        <f>MAX(0,Plan!$B$6-SUM(AY273:BM273))</f>
      </c>
    </row>
    <row r="274" spans="1:81" x14ac:dyDescent="0.25">
      <c r="A274">
        <v>269</v>
      </c>
      <c r="B274" s="22">
        <f>EDATE(Plan!$B$5,A274-1)</f>
      </c>
      <c r="C274" s="14">
        <f>ROUND(AY274+MIN(E273+D274-AY274,$CC274),2)</f>
      </c>
      <c r="D274" s="14">
        <f>ROUND(ROUND(E273*100,0)*ROUND(D$3*100000,0)/1200000,0)/100</f>
      </c>
      <c r="E274" s="14">
        <f>ROUND(E273+D274-C274,2)</f>
      </c>
      <c r="F274" s="14">
        <f>ROUND(AZ274+MIN(H273+G274-AZ274,MAX(0,$CC274-BN274)),2)</f>
      </c>
      <c r="G274" s="14">
        <f>ROUND(ROUND(H273*100,0)*ROUND(G$3*100000,0)/1200000,0)/100</f>
      </c>
      <c r="H274" s="14">
        <f>ROUND(H273+G274-F274,2)</f>
      </c>
      <c r="I274" s="14">
        <f>ROUND(BA274+MIN(K273+J274-BA274,MAX(0,$CC274-BO274)),2)</f>
      </c>
      <c r="J274" s="14">
        <f>ROUND(ROUND(K273*100,0)*ROUND(J$3*100000,0)/1200000,0)/100</f>
      </c>
      <c r="K274" s="14">
        <f>ROUND(K273+J274-I274,2)</f>
      </c>
      <c r="L274" s="14">
        <f>ROUND(BB274+MIN(N273+M274-BB274,MAX(0,$CC274-BP274)),2)</f>
      </c>
      <c r="M274" s="14">
        <f>ROUND(ROUND(N273*100,0)*ROUND(M$3*100000,0)/1200000,0)/100</f>
      </c>
      <c r="N274" s="14">
        <f>ROUND(N273+M274-L274,2)</f>
      </c>
      <c r="O274" s="14">
        <f>ROUND(BC274+MIN(Q273+P274-BC274,MAX(0,$CC274-BQ274)),2)</f>
      </c>
      <c r="P274" s="14">
        <f>ROUND(ROUND(Q273*100,0)*ROUND(P$3*100000,0)/1200000,0)/100</f>
      </c>
      <c r="Q274" s="14">
        <f>ROUND(Q273+P274-O274,2)</f>
      </c>
      <c r="R274" s="14">
        <f>ROUND(BD274+MIN(T273+S274-BD274,MAX(0,$CC274-BR274)),2)</f>
      </c>
      <c r="S274" s="14">
        <f>ROUND(ROUND(T273*100,0)*ROUND(S$3*100000,0)/1200000,0)/100</f>
      </c>
      <c r="T274" s="14">
        <f>ROUND(T273+S274-R274,2)</f>
      </c>
      <c r="U274" s="14">
        <f>ROUND(BE274+MIN(W273+V274-BE274,MAX(0,$CC274-BS274)),2)</f>
      </c>
      <c r="V274" s="14">
        <f>ROUND(ROUND(W273*100,0)*ROUND(V$3*100000,0)/1200000,0)/100</f>
      </c>
      <c r="W274" s="14">
        <f>ROUND(W273+V274-U274,2)</f>
      </c>
      <c r="X274" s="14">
        <f>ROUND(BF274+MIN(Z273+Y274-BF274,MAX(0,$CC274-BT274)),2)</f>
      </c>
      <c r="Y274" s="14">
        <f>ROUND(ROUND(Z273*100,0)*ROUND(Y$3*100000,0)/1200000,0)/100</f>
      </c>
      <c r="Z274" s="14">
        <f>ROUND(Z273+Y274-X274,2)</f>
      </c>
      <c r="AA274" s="14">
        <f>ROUND(BG274+MIN(AC273+AB274-BG274,MAX(0,$CC274-BU274)),2)</f>
      </c>
      <c r="AB274" s="14">
        <f>ROUND(ROUND(AC273*100,0)*ROUND(AB$3*100000,0)/1200000,0)/100</f>
      </c>
      <c r="AC274" s="14">
        <f>ROUND(AC273+AB274-AA274,2)</f>
      </c>
      <c r="AD274" s="14">
        <f>ROUND(BH274+MIN(AF273+AE274-BH274,MAX(0,$CC274-BV274)),2)</f>
      </c>
      <c r="AE274" s="14">
        <f>ROUND(ROUND(AF273*100,0)*ROUND(AE$3*100000,0)/1200000,0)/100</f>
      </c>
      <c r="AF274" s="14">
        <f>ROUND(AF273+AE274-AD274,2)</f>
      </c>
      <c r="AG274" s="14">
        <f>ROUND(BI274+MIN(AI273+AH274-BI274,MAX(0,$CC274-BW274)),2)</f>
      </c>
      <c r="AH274" s="14">
        <f>ROUND(ROUND(AI273*100,0)*ROUND(AH$3*100000,0)/1200000,0)/100</f>
      </c>
      <c r="AI274" s="14">
        <f>ROUND(AI273+AH274-AG274,2)</f>
      </c>
      <c r="AJ274" s="14">
        <f>ROUND(BJ274+MIN(AL273+AK274-BJ274,MAX(0,$CC274-BX274)),2)</f>
      </c>
      <c r="AK274" s="14">
        <f>ROUND(ROUND(AL273*100,0)*ROUND(AK$3*100000,0)/1200000,0)/100</f>
      </c>
      <c r="AL274" s="14">
        <f>ROUND(AL273+AK274-AJ274,2)</f>
      </c>
      <c r="AM274" s="14">
        <f>ROUND(BK274+MIN(AO273+AN274-BK274,MAX(0,$CC274-BY274)),2)</f>
      </c>
      <c r="AN274" s="14">
        <f>ROUND(ROUND(AO273*100,0)*ROUND(AN$3*100000,0)/1200000,0)/100</f>
      </c>
      <c r="AO274" s="14">
        <f>ROUND(AO273+AN274-AM274,2)</f>
      </c>
      <c r="AP274" s="14">
        <f>ROUND(BL274+MIN(AR273+AQ274-BL274,MAX(0,$CC274-BZ274)),2)</f>
      </c>
      <c r="AQ274" s="14">
        <f>ROUND(ROUND(AR273*100,0)*ROUND(AQ$3*100000,0)/1200000,0)/100</f>
      </c>
      <c r="AR274" s="14">
        <f>ROUND(AR273+AQ274-AP274,2)</f>
      </c>
      <c r="AS274" s="14">
        <f>ROUND(BM274+MIN(AU273+AT274-BM274,MAX(0,$CC274-CA274)),2)</f>
      </c>
      <c r="AT274" s="14">
        <f>ROUND(ROUND(AU273*100,0)*ROUND(AT$3*100000,0)/1200000,0)/100</f>
      </c>
      <c r="AU274" s="14">
        <f>ROUND(AU273+AT274-AS274,2)</f>
      </c>
      <c r="AV274" s="11">
        <f>SUMIF($C$4:$AU$4,"Payment",C274:AU274)</f>
      </c>
      <c r="AW274" s="11">
        <f>SUMIF($C$4:$AU$4,"Interest",C274:AU274)</f>
      </c>
      <c r="AX274" s="11">
        <f>ROUND(SUMIF($C$4:$AU$4,"Balance",C274:AU274),2)</f>
      </c>
      <c r="AY274">
        <f>MIN(E273+D274,C$3)</f>
      </c>
      <c r="AZ274">
        <f>MIN(H273+G274,F$3)</f>
      </c>
      <c r="BA274">
        <f>MIN(K273+J274,I$3)</f>
      </c>
      <c r="BB274">
        <f>MIN(N273+M274,L$3)</f>
      </c>
      <c r="BC274">
        <f>MIN(Q273+P274,O$3)</f>
      </c>
      <c r="BD274">
        <f>MIN(T273+S274,R$3)</f>
      </c>
      <c r="BE274">
        <f>MIN(W273+V274,U$3)</f>
      </c>
      <c r="BF274">
        <f>MIN(Z273+Y274,X$3)</f>
      </c>
      <c r="BG274">
        <f>MIN(AC273+AB274,AA$3)</f>
      </c>
      <c r="BH274">
        <f>MIN(AF273+AE274,AD$3)</f>
      </c>
      <c r="BI274">
        <f>MIN(AI273+AH274,AG$3)</f>
      </c>
      <c r="BJ274">
        <f>MIN(AL273+AK274,AJ$3)</f>
      </c>
      <c r="BK274">
        <f>MIN(AO273+AN274,AM$3)</f>
      </c>
      <c r="BL274">
        <f>MIN(AR273+AQ274,AP$3)</f>
      </c>
      <c r="BM274">
        <f>MIN(AU273+AT274,AS$3)</f>
      </c>
      <c r="BN274">
        <f>E273+D274-AY274</f>
      </c>
      <c r="BO274">
        <f>BN274+H273+G274-AZ274</f>
      </c>
      <c r="BP274">
        <f>BO274+K273+J274-BA274</f>
      </c>
      <c r="BQ274">
        <f>BP274+N273+M274-BB274</f>
      </c>
      <c r="BR274">
        <f>BQ274+Q273+P274-BC274</f>
      </c>
      <c r="BS274">
        <f>BR274+T273+S274-BD274</f>
      </c>
      <c r="BT274">
        <f>BS274+W273+V274-BE274</f>
      </c>
      <c r="BU274">
        <f>BT274+Z273+Y274-BF274</f>
      </c>
      <c r="BV274">
        <f>BU274+AC273+AB274-BG274</f>
      </c>
      <c r="BW274">
        <f>BV274+AF273+AE274-BH274</f>
      </c>
      <c r="BX274">
        <f>BW274+AI273+AH274-BI274</f>
      </c>
      <c r="BY274">
        <f>BX274+AL273+AK274-BJ274</f>
      </c>
      <c r="BZ274">
        <f>BY274+AO273+AN274-BK274</f>
      </c>
      <c r="CA274">
        <f>BZ274+AR273+AQ274-BL274</f>
      </c>
      <c r="CB274">
        <f>CA274+AU273+AT274-BM274</f>
      </c>
      <c r="CC274">
        <f>MAX(0,Plan!$B$6-SUM(AY274:BM274))</f>
      </c>
    </row>
    <row r="275" spans="1:81" x14ac:dyDescent="0.25">
      <c r="A275">
        <v>270</v>
      </c>
      <c r="B275" s="22">
        <f>EDATE(Plan!$B$5,A275-1)</f>
      </c>
      <c r="C275" s="14">
        <f>ROUND(AY275+MIN(E274+D275-AY275,$CC275),2)</f>
      </c>
      <c r="D275" s="14">
        <f>ROUND(ROUND(E274*100,0)*ROUND(D$3*100000,0)/1200000,0)/100</f>
      </c>
      <c r="E275" s="14">
        <f>ROUND(E274+D275-C275,2)</f>
      </c>
      <c r="F275" s="14">
        <f>ROUND(AZ275+MIN(H274+G275-AZ275,MAX(0,$CC275-BN275)),2)</f>
      </c>
      <c r="G275" s="14">
        <f>ROUND(ROUND(H274*100,0)*ROUND(G$3*100000,0)/1200000,0)/100</f>
      </c>
      <c r="H275" s="14">
        <f>ROUND(H274+G275-F275,2)</f>
      </c>
      <c r="I275" s="14">
        <f>ROUND(BA275+MIN(K274+J275-BA275,MAX(0,$CC275-BO275)),2)</f>
      </c>
      <c r="J275" s="14">
        <f>ROUND(ROUND(K274*100,0)*ROUND(J$3*100000,0)/1200000,0)/100</f>
      </c>
      <c r="K275" s="14">
        <f>ROUND(K274+J275-I275,2)</f>
      </c>
      <c r="L275" s="14">
        <f>ROUND(BB275+MIN(N274+M275-BB275,MAX(0,$CC275-BP275)),2)</f>
      </c>
      <c r="M275" s="14">
        <f>ROUND(ROUND(N274*100,0)*ROUND(M$3*100000,0)/1200000,0)/100</f>
      </c>
      <c r="N275" s="14">
        <f>ROUND(N274+M275-L275,2)</f>
      </c>
      <c r="O275" s="14">
        <f>ROUND(BC275+MIN(Q274+P275-BC275,MAX(0,$CC275-BQ275)),2)</f>
      </c>
      <c r="P275" s="14">
        <f>ROUND(ROUND(Q274*100,0)*ROUND(P$3*100000,0)/1200000,0)/100</f>
      </c>
      <c r="Q275" s="14">
        <f>ROUND(Q274+P275-O275,2)</f>
      </c>
      <c r="R275" s="14">
        <f>ROUND(BD275+MIN(T274+S275-BD275,MAX(0,$CC275-BR275)),2)</f>
      </c>
      <c r="S275" s="14">
        <f>ROUND(ROUND(T274*100,0)*ROUND(S$3*100000,0)/1200000,0)/100</f>
      </c>
      <c r="T275" s="14">
        <f>ROUND(T274+S275-R275,2)</f>
      </c>
      <c r="U275" s="14">
        <f>ROUND(BE275+MIN(W274+V275-BE275,MAX(0,$CC275-BS275)),2)</f>
      </c>
      <c r="V275" s="14">
        <f>ROUND(ROUND(W274*100,0)*ROUND(V$3*100000,0)/1200000,0)/100</f>
      </c>
      <c r="W275" s="14">
        <f>ROUND(W274+V275-U275,2)</f>
      </c>
      <c r="X275" s="14">
        <f>ROUND(BF275+MIN(Z274+Y275-BF275,MAX(0,$CC275-BT275)),2)</f>
      </c>
      <c r="Y275" s="14">
        <f>ROUND(ROUND(Z274*100,0)*ROUND(Y$3*100000,0)/1200000,0)/100</f>
      </c>
      <c r="Z275" s="14">
        <f>ROUND(Z274+Y275-X275,2)</f>
      </c>
      <c r="AA275" s="14">
        <f>ROUND(BG275+MIN(AC274+AB275-BG275,MAX(0,$CC275-BU275)),2)</f>
      </c>
      <c r="AB275" s="14">
        <f>ROUND(ROUND(AC274*100,0)*ROUND(AB$3*100000,0)/1200000,0)/100</f>
      </c>
      <c r="AC275" s="14">
        <f>ROUND(AC274+AB275-AA275,2)</f>
      </c>
      <c r="AD275" s="14">
        <f>ROUND(BH275+MIN(AF274+AE275-BH275,MAX(0,$CC275-BV275)),2)</f>
      </c>
      <c r="AE275" s="14">
        <f>ROUND(ROUND(AF274*100,0)*ROUND(AE$3*100000,0)/1200000,0)/100</f>
      </c>
      <c r="AF275" s="14">
        <f>ROUND(AF274+AE275-AD275,2)</f>
      </c>
      <c r="AG275" s="14">
        <f>ROUND(BI275+MIN(AI274+AH275-BI275,MAX(0,$CC275-BW275)),2)</f>
      </c>
      <c r="AH275" s="14">
        <f>ROUND(ROUND(AI274*100,0)*ROUND(AH$3*100000,0)/1200000,0)/100</f>
      </c>
      <c r="AI275" s="14">
        <f>ROUND(AI274+AH275-AG275,2)</f>
      </c>
      <c r="AJ275" s="14">
        <f>ROUND(BJ275+MIN(AL274+AK275-BJ275,MAX(0,$CC275-BX275)),2)</f>
      </c>
      <c r="AK275" s="14">
        <f>ROUND(ROUND(AL274*100,0)*ROUND(AK$3*100000,0)/1200000,0)/100</f>
      </c>
      <c r="AL275" s="14">
        <f>ROUND(AL274+AK275-AJ275,2)</f>
      </c>
      <c r="AM275" s="14">
        <f>ROUND(BK275+MIN(AO274+AN275-BK275,MAX(0,$CC275-BY275)),2)</f>
      </c>
      <c r="AN275" s="14">
        <f>ROUND(ROUND(AO274*100,0)*ROUND(AN$3*100000,0)/1200000,0)/100</f>
      </c>
      <c r="AO275" s="14">
        <f>ROUND(AO274+AN275-AM275,2)</f>
      </c>
      <c r="AP275" s="14">
        <f>ROUND(BL275+MIN(AR274+AQ275-BL275,MAX(0,$CC275-BZ275)),2)</f>
      </c>
      <c r="AQ275" s="14">
        <f>ROUND(ROUND(AR274*100,0)*ROUND(AQ$3*100000,0)/1200000,0)/100</f>
      </c>
      <c r="AR275" s="14">
        <f>ROUND(AR274+AQ275-AP275,2)</f>
      </c>
      <c r="AS275" s="14">
        <f>ROUND(BM275+MIN(AU274+AT275-BM275,MAX(0,$CC275-CA275)),2)</f>
      </c>
      <c r="AT275" s="14">
        <f>ROUND(ROUND(AU274*100,0)*ROUND(AT$3*100000,0)/1200000,0)/100</f>
      </c>
      <c r="AU275" s="14">
        <f>ROUND(AU274+AT275-AS275,2)</f>
      </c>
      <c r="AV275" s="11">
        <f>SUMIF($C$4:$AU$4,"Payment",C275:AU275)</f>
      </c>
      <c r="AW275" s="11">
        <f>SUMIF($C$4:$AU$4,"Interest",C275:AU275)</f>
      </c>
      <c r="AX275" s="11">
        <f>ROUND(SUMIF($C$4:$AU$4,"Balance",C275:AU275),2)</f>
      </c>
      <c r="AY275">
        <f>MIN(E274+D275,C$3)</f>
      </c>
      <c r="AZ275">
        <f>MIN(H274+G275,F$3)</f>
      </c>
      <c r="BA275">
        <f>MIN(K274+J275,I$3)</f>
      </c>
      <c r="BB275">
        <f>MIN(N274+M275,L$3)</f>
      </c>
      <c r="BC275">
        <f>MIN(Q274+P275,O$3)</f>
      </c>
      <c r="BD275">
        <f>MIN(T274+S275,R$3)</f>
      </c>
      <c r="BE275">
        <f>MIN(W274+V275,U$3)</f>
      </c>
      <c r="BF275">
        <f>MIN(Z274+Y275,X$3)</f>
      </c>
      <c r="BG275">
        <f>MIN(AC274+AB275,AA$3)</f>
      </c>
      <c r="BH275">
        <f>MIN(AF274+AE275,AD$3)</f>
      </c>
      <c r="BI275">
        <f>MIN(AI274+AH275,AG$3)</f>
      </c>
      <c r="BJ275">
        <f>MIN(AL274+AK275,AJ$3)</f>
      </c>
      <c r="BK275">
        <f>MIN(AO274+AN275,AM$3)</f>
      </c>
      <c r="BL275">
        <f>MIN(AR274+AQ275,AP$3)</f>
      </c>
      <c r="BM275">
        <f>MIN(AU274+AT275,AS$3)</f>
      </c>
      <c r="BN275">
        <f>E274+D275-AY275</f>
      </c>
      <c r="BO275">
        <f>BN275+H274+G275-AZ275</f>
      </c>
      <c r="BP275">
        <f>BO275+K274+J275-BA275</f>
      </c>
      <c r="BQ275">
        <f>BP275+N274+M275-BB275</f>
      </c>
      <c r="BR275">
        <f>BQ275+Q274+P275-BC275</f>
      </c>
      <c r="BS275">
        <f>BR275+T274+S275-BD275</f>
      </c>
      <c r="BT275">
        <f>BS275+W274+V275-BE275</f>
      </c>
      <c r="BU275">
        <f>BT275+Z274+Y275-BF275</f>
      </c>
      <c r="BV275">
        <f>BU275+AC274+AB275-BG275</f>
      </c>
      <c r="BW275">
        <f>BV275+AF274+AE275-BH275</f>
      </c>
      <c r="BX275">
        <f>BW275+AI274+AH275-BI275</f>
      </c>
      <c r="BY275">
        <f>BX275+AL274+AK275-BJ275</f>
      </c>
      <c r="BZ275">
        <f>BY275+AO274+AN275-BK275</f>
      </c>
      <c r="CA275">
        <f>BZ275+AR274+AQ275-BL275</f>
      </c>
      <c r="CB275">
        <f>CA275+AU274+AT275-BM275</f>
      </c>
      <c r="CC275">
        <f>MAX(0,Plan!$B$6-SUM(AY275:BM275))</f>
      </c>
    </row>
    <row r="276" spans="1:81" x14ac:dyDescent="0.25">
      <c r="A276">
        <v>271</v>
      </c>
      <c r="B276" s="22">
        <f>EDATE(Plan!$B$5,A276-1)</f>
      </c>
      <c r="C276" s="14">
        <f>ROUND(AY276+MIN(E275+D276-AY276,$CC276),2)</f>
      </c>
      <c r="D276" s="14">
        <f>ROUND(ROUND(E275*100,0)*ROUND(D$3*100000,0)/1200000,0)/100</f>
      </c>
      <c r="E276" s="14">
        <f>ROUND(E275+D276-C276,2)</f>
      </c>
      <c r="F276" s="14">
        <f>ROUND(AZ276+MIN(H275+G276-AZ276,MAX(0,$CC276-BN276)),2)</f>
      </c>
      <c r="G276" s="14">
        <f>ROUND(ROUND(H275*100,0)*ROUND(G$3*100000,0)/1200000,0)/100</f>
      </c>
      <c r="H276" s="14">
        <f>ROUND(H275+G276-F276,2)</f>
      </c>
      <c r="I276" s="14">
        <f>ROUND(BA276+MIN(K275+J276-BA276,MAX(0,$CC276-BO276)),2)</f>
      </c>
      <c r="J276" s="14">
        <f>ROUND(ROUND(K275*100,0)*ROUND(J$3*100000,0)/1200000,0)/100</f>
      </c>
      <c r="K276" s="14">
        <f>ROUND(K275+J276-I276,2)</f>
      </c>
      <c r="L276" s="14">
        <f>ROUND(BB276+MIN(N275+M276-BB276,MAX(0,$CC276-BP276)),2)</f>
      </c>
      <c r="M276" s="14">
        <f>ROUND(ROUND(N275*100,0)*ROUND(M$3*100000,0)/1200000,0)/100</f>
      </c>
      <c r="N276" s="14">
        <f>ROUND(N275+M276-L276,2)</f>
      </c>
      <c r="O276" s="14">
        <f>ROUND(BC276+MIN(Q275+P276-BC276,MAX(0,$CC276-BQ276)),2)</f>
      </c>
      <c r="P276" s="14">
        <f>ROUND(ROUND(Q275*100,0)*ROUND(P$3*100000,0)/1200000,0)/100</f>
      </c>
      <c r="Q276" s="14">
        <f>ROUND(Q275+P276-O276,2)</f>
      </c>
      <c r="R276" s="14">
        <f>ROUND(BD276+MIN(T275+S276-BD276,MAX(0,$CC276-BR276)),2)</f>
      </c>
      <c r="S276" s="14">
        <f>ROUND(ROUND(T275*100,0)*ROUND(S$3*100000,0)/1200000,0)/100</f>
      </c>
      <c r="T276" s="14">
        <f>ROUND(T275+S276-R276,2)</f>
      </c>
      <c r="U276" s="14">
        <f>ROUND(BE276+MIN(W275+V276-BE276,MAX(0,$CC276-BS276)),2)</f>
      </c>
      <c r="V276" s="14">
        <f>ROUND(ROUND(W275*100,0)*ROUND(V$3*100000,0)/1200000,0)/100</f>
      </c>
      <c r="W276" s="14">
        <f>ROUND(W275+V276-U276,2)</f>
      </c>
      <c r="X276" s="14">
        <f>ROUND(BF276+MIN(Z275+Y276-BF276,MAX(0,$CC276-BT276)),2)</f>
      </c>
      <c r="Y276" s="14">
        <f>ROUND(ROUND(Z275*100,0)*ROUND(Y$3*100000,0)/1200000,0)/100</f>
      </c>
      <c r="Z276" s="14">
        <f>ROUND(Z275+Y276-X276,2)</f>
      </c>
      <c r="AA276" s="14">
        <f>ROUND(BG276+MIN(AC275+AB276-BG276,MAX(0,$CC276-BU276)),2)</f>
      </c>
      <c r="AB276" s="14">
        <f>ROUND(ROUND(AC275*100,0)*ROUND(AB$3*100000,0)/1200000,0)/100</f>
      </c>
      <c r="AC276" s="14">
        <f>ROUND(AC275+AB276-AA276,2)</f>
      </c>
      <c r="AD276" s="14">
        <f>ROUND(BH276+MIN(AF275+AE276-BH276,MAX(0,$CC276-BV276)),2)</f>
      </c>
      <c r="AE276" s="14">
        <f>ROUND(ROUND(AF275*100,0)*ROUND(AE$3*100000,0)/1200000,0)/100</f>
      </c>
      <c r="AF276" s="14">
        <f>ROUND(AF275+AE276-AD276,2)</f>
      </c>
      <c r="AG276" s="14">
        <f>ROUND(BI276+MIN(AI275+AH276-BI276,MAX(0,$CC276-BW276)),2)</f>
      </c>
      <c r="AH276" s="14">
        <f>ROUND(ROUND(AI275*100,0)*ROUND(AH$3*100000,0)/1200000,0)/100</f>
      </c>
      <c r="AI276" s="14">
        <f>ROUND(AI275+AH276-AG276,2)</f>
      </c>
      <c r="AJ276" s="14">
        <f>ROUND(BJ276+MIN(AL275+AK276-BJ276,MAX(0,$CC276-BX276)),2)</f>
      </c>
      <c r="AK276" s="14">
        <f>ROUND(ROUND(AL275*100,0)*ROUND(AK$3*100000,0)/1200000,0)/100</f>
      </c>
      <c r="AL276" s="14">
        <f>ROUND(AL275+AK276-AJ276,2)</f>
      </c>
      <c r="AM276" s="14">
        <f>ROUND(BK276+MIN(AO275+AN276-BK276,MAX(0,$CC276-BY276)),2)</f>
      </c>
      <c r="AN276" s="14">
        <f>ROUND(ROUND(AO275*100,0)*ROUND(AN$3*100000,0)/1200000,0)/100</f>
      </c>
      <c r="AO276" s="14">
        <f>ROUND(AO275+AN276-AM276,2)</f>
      </c>
      <c r="AP276" s="14">
        <f>ROUND(BL276+MIN(AR275+AQ276-BL276,MAX(0,$CC276-BZ276)),2)</f>
      </c>
      <c r="AQ276" s="14">
        <f>ROUND(ROUND(AR275*100,0)*ROUND(AQ$3*100000,0)/1200000,0)/100</f>
      </c>
      <c r="AR276" s="14">
        <f>ROUND(AR275+AQ276-AP276,2)</f>
      </c>
      <c r="AS276" s="14">
        <f>ROUND(BM276+MIN(AU275+AT276-BM276,MAX(0,$CC276-CA276)),2)</f>
      </c>
      <c r="AT276" s="14">
        <f>ROUND(ROUND(AU275*100,0)*ROUND(AT$3*100000,0)/1200000,0)/100</f>
      </c>
      <c r="AU276" s="14">
        <f>ROUND(AU275+AT276-AS276,2)</f>
      </c>
      <c r="AV276" s="11">
        <f>SUMIF($C$4:$AU$4,"Payment",C276:AU276)</f>
      </c>
      <c r="AW276" s="11">
        <f>SUMIF($C$4:$AU$4,"Interest",C276:AU276)</f>
      </c>
      <c r="AX276" s="11">
        <f>ROUND(SUMIF($C$4:$AU$4,"Balance",C276:AU276),2)</f>
      </c>
      <c r="AY276">
        <f>MIN(E275+D276,C$3)</f>
      </c>
      <c r="AZ276">
        <f>MIN(H275+G276,F$3)</f>
      </c>
      <c r="BA276">
        <f>MIN(K275+J276,I$3)</f>
      </c>
      <c r="BB276">
        <f>MIN(N275+M276,L$3)</f>
      </c>
      <c r="BC276">
        <f>MIN(Q275+P276,O$3)</f>
      </c>
      <c r="BD276">
        <f>MIN(T275+S276,R$3)</f>
      </c>
      <c r="BE276">
        <f>MIN(W275+V276,U$3)</f>
      </c>
      <c r="BF276">
        <f>MIN(Z275+Y276,X$3)</f>
      </c>
      <c r="BG276">
        <f>MIN(AC275+AB276,AA$3)</f>
      </c>
      <c r="BH276">
        <f>MIN(AF275+AE276,AD$3)</f>
      </c>
      <c r="BI276">
        <f>MIN(AI275+AH276,AG$3)</f>
      </c>
      <c r="BJ276">
        <f>MIN(AL275+AK276,AJ$3)</f>
      </c>
      <c r="BK276">
        <f>MIN(AO275+AN276,AM$3)</f>
      </c>
      <c r="BL276">
        <f>MIN(AR275+AQ276,AP$3)</f>
      </c>
      <c r="BM276">
        <f>MIN(AU275+AT276,AS$3)</f>
      </c>
      <c r="BN276">
        <f>E275+D276-AY276</f>
      </c>
      <c r="BO276">
        <f>BN276+H275+G276-AZ276</f>
      </c>
      <c r="BP276">
        <f>BO276+K275+J276-BA276</f>
      </c>
      <c r="BQ276">
        <f>BP276+N275+M276-BB276</f>
      </c>
      <c r="BR276">
        <f>BQ276+Q275+P276-BC276</f>
      </c>
      <c r="BS276">
        <f>BR276+T275+S276-BD276</f>
      </c>
      <c r="BT276">
        <f>BS276+W275+V276-BE276</f>
      </c>
      <c r="BU276">
        <f>BT276+Z275+Y276-BF276</f>
      </c>
      <c r="BV276">
        <f>BU276+AC275+AB276-BG276</f>
      </c>
      <c r="BW276">
        <f>BV276+AF275+AE276-BH276</f>
      </c>
      <c r="BX276">
        <f>BW276+AI275+AH276-BI276</f>
      </c>
      <c r="BY276">
        <f>BX276+AL275+AK276-BJ276</f>
      </c>
      <c r="BZ276">
        <f>BY276+AO275+AN276-BK276</f>
      </c>
      <c r="CA276">
        <f>BZ276+AR275+AQ276-BL276</f>
      </c>
      <c r="CB276">
        <f>CA276+AU275+AT276-BM276</f>
      </c>
      <c r="CC276">
        <f>MAX(0,Plan!$B$6-SUM(AY276:BM276))</f>
      </c>
    </row>
    <row r="277" spans="1:81" x14ac:dyDescent="0.25">
      <c r="A277">
        <v>272</v>
      </c>
      <c r="B277" s="22">
        <f>EDATE(Plan!$B$5,A277-1)</f>
      </c>
      <c r="C277" s="14">
        <f>ROUND(AY277+MIN(E276+D277-AY277,$CC277),2)</f>
      </c>
      <c r="D277" s="14">
        <f>ROUND(ROUND(E276*100,0)*ROUND(D$3*100000,0)/1200000,0)/100</f>
      </c>
      <c r="E277" s="14">
        <f>ROUND(E276+D277-C277,2)</f>
      </c>
      <c r="F277" s="14">
        <f>ROUND(AZ277+MIN(H276+G277-AZ277,MAX(0,$CC277-BN277)),2)</f>
      </c>
      <c r="G277" s="14">
        <f>ROUND(ROUND(H276*100,0)*ROUND(G$3*100000,0)/1200000,0)/100</f>
      </c>
      <c r="H277" s="14">
        <f>ROUND(H276+G277-F277,2)</f>
      </c>
      <c r="I277" s="14">
        <f>ROUND(BA277+MIN(K276+J277-BA277,MAX(0,$CC277-BO277)),2)</f>
      </c>
      <c r="J277" s="14">
        <f>ROUND(ROUND(K276*100,0)*ROUND(J$3*100000,0)/1200000,0)/100</f>
      </c>
      <c r="K277" s="14">
        <f>ROUND(K276+J277-I277,2)</f>
      </c>
      <c r="L277" s="14">
        <f>ROUND(BB277+MIN(N276+M277-BB277,MAX(0,$CC277-BP277)),2)</f>
      </c>
      <c r="M277" s="14">
        <f>ROUND(ROUND(N276*100,0)*ROUND(M$3*100000,0)/1200000,0)/100</f>
      </c>
      <c r="N277" s="14">
        <f>ROUND(N276+M277-L277,2)</f>
      </c>
      <c r="O277" s="14">
        <f>ROUND(BC277+MIN(Q276+P277-BC277,MAX(0,$CC277-BQ277)),2)</f>
      </c>
      <c r="P277" s="14">
        <f>ROUND(ROUND(Q276*100,0)*ROUND(P$3*100000,0)/1200000,0)/100</f>
      </c>
      <c r="Q277" s="14">
        <f>ROUND(Q276+P277-O277,2)</f>
      </c>
      <c r="R277" s="14">
        <f>ROUND(BD277+MIN(T276+S277-BD277,MAX(0,$CC277-BR277)),2)</f>
      </c>
      <c r="S277" s="14">
        <f>ROUND(ROUND(T276*100,0)*ROUND(S$3*100000,0)/1200000,0)/100</f>
      </c>
      <c r="T277" s="14">
        <f>ROUND(T276+S277-R277,2)</f>
      </c>
      <c r="U277" s="14">
        <f>ROUND(BE277+MIN(W276+V277-BE277,MAX(0,$CC277-BS277)),2)</f>
      </c>
      <c r="V277" s="14">
        <f>ROUND(ROUND(W276*100,0)*ROUND(V$3*100000,0)/1200000,0)/100</f>
      </c>
      <c r="W277" s="14">
        <f>ROUND(W276+V277-U277,2)</f>
      </c>
      <c r="X277" s="14">
        <f>ROUND(BF277+MIN(Z276+Y277-BF277,MAX(0,$CC277-BT277)),2)</f>
      </c>
      <c r="Y277" s="14">
        <f>ROUND(ROUND(Z276*100,0)*ROUND(Y$3*100000,0)/1200000,0)/100</f>
      </c>
      <c r="Z277" s="14">
        <f>ROUND(Z276+Y277-X277,2)</f>
      </c>
      <c r="AA277" s="14">
        <f>ROUND(BG277+MIN(AC276+AB277-BG277,MAX(0,$CC277-BU277)),2)</f>
      </c>
      <c r="AB277" s="14">
        <f>ROUND(ROUND(AC276*100,0)*ROUND(AB$3*100000,0)/1200000,0)/100</f>
      </c>
      <c r="AC277" s="14">
        <f>ROUND(AC276+AB277-AA277,2)</f>
      </c>
      <c r="AD277" s="14">
        <f>ROUND(BH277+MIN(AF276+AE277-BH277,MAX(0,$CC277-BV277)),2)</f>
      </c>
      <c r="AE277" s="14">
        <f>ROUND(ROUND(AF276*100,0)*ROUND(AE$3*100000,0)/1200000,0)/100</f>
      </c>
      <c r="AF277" s="14">
        <f>ROUND(AF276+AE277-AD277,2)</f>
      </c>
      <c r="AG277" s="14">
        <f>ROUND(BI277+MIN(AI276+AH277-BI277,MAX(0,$CC277-BW277)),2)</f>
      </c>
      <c r="AH277" s="14">
        <f>ROUND(ROUND(AI276*100,0)*ROUND(AH$3*100000,0)/1200000,0)/100</f>
      </c>
      <c r="AI277" s="14">
        <f>ROUND(AI276+AH277-AG277,2)</f>
      </c>
      <c r="AJ277" s="14">
        <f>ROUND(BJ277+MIN(AL276+AK277-BJ277,MAX(0,$CC277-BX277)),2)</f>
      </c>
      <c r="AK277" s="14">
        <f>ROUND(ROUND(AL276*100,0)*ROUND(AK$3*100000,0)/1200000,0)/100</f>
      </c>
      <c r="AL277" s="14">
        <f>ROUND(AL276+AK277-AJ277,2)</f>
      </c>
      <c r="AM277" s="14">
        <f>ROUND(BK277+MIN(AO276+AN277-BK277,MAX(0,$CC277-BY277)),2)</f>
      </c>
      <c r="AN277" s="14">
        <f>ROUND(ROUND(AO276*100,0)*ROUND(AN$3*100000,0)/1200000,0)/100</f>
      </c>
      <c r="AO277" s="14">
        <f>ROUND(AO276+AN277-AM277,2)</f>
      </c>
      <c r="AP277" s="14">
        <f>ROUND(BL277+MIN(AR276+AQ277-BL277,MAX(0,$CC277-BZ277)),2)</f>
      </c>
      <c r="AQ277" s="14">
        <f>ROUND(ROUND(AR276*100,0)*ROUND(AQ$3*100000,0)/1200000,0)/100</f>
      </c>
      <c r="AR277" s="14">
        <f>ROUND(AR276+AQ277-AP277,2)</f>
      </c>
      <c r="AS277" s="14">
        <f>ROUND(BM277+MIN(AU276+AT277-BM277,MAX(0,$CC277-CA277)),2)</f>
      </c>
      <c r="AT277" s="14">
        <f>ROUND(ROUND(AU276*100,0)*ROUND(AT$3*100000,0)/1200000,0)/100</f>
      </c>
      <c r="AU277" s="14">
        <f>ROUND(AU276+AT277-AS277,2)</f>
      </c>
      <c r="AV277" s="11">
        <f>SUMIF($C$4:$AU$4,"Payment",C277:AU277)</f>
      </c>
      <c r="AW277" s="11">
        <f>SUMIF($C$4:$AU$4,"Interest",C277:AU277)</f>
      </c>
      <c r="AX277" s="11">
        <f>ROUND(SUMIF($C$4:$AU$4,"Balance",C277:AU277),2)</f>
      </c>
      <c r="AY277">
        <f>MIN(E276+D277,C$3)</f>
      </c>
      <c r="AZ277">
        <f>MIN(H276+G277,F$3)</f>
      </c>
      <c r="BA277">
        <f>MIN(K276+J277,I$3)</f>
      </c>
      <c r="BB277">
        <f>MIN(N276+M277,L$3)</f>
      </c>
      <c r="BC277">
        <f>MIN(Q276+P277,O$3)</f>
      </c>
      <c r="BD277">
        <f>MIN(T276+S277,R$3)</f>
      </c>
      <c r="BE277">
        <f>MIN(W276+V277,U$3)</f>
      </c>
      <c r="BF277">
        <f>MIN(Z276+Y277,X$3)</f>
      </c>
      <c r="BG277">
        <f>MIN(AC276+AB277,AA$3)</f>
      </c>
      <c r="BH277">
        <f>MIN(AF276+AE277,AD$3)</f>
      </c>
      <c r="BI277">
        <f>MIN(AI276+AH277,AG$3)</f>
      </c>
      <c r="BJ277">
        <f>MIN(AL276+AK277,AJ$3)</f>
      </c>
      <c r="BK277">
        <f>MIN(AO276+AN277,AM$3)</f>
      </c>
      <c r="BL277">
        <f>MIN(AR276+AQ277,AP$3)</f>
      </c>
      <c r="BM277">
        <f>MIN(AU276+AT277,AS$3)</f>
      </c>
      <c r="BN277">
        <f>E276+D277-AY277</f>
      </c>
      <c r="BO277">
        <f>BN277+H276+G277-AZ277</f>
      </c>
      <c r="BP277">
        <f>BO277+K276+J277-BA277</f>
      </c>
      <c r="BQ277">
        <f>BP277+N276+M277-BB277</f>
      </c>
      <c r="BR277">
        <f>BQ277+Q276+P277-BC277</f>
      </c>
      <c r="BS277">
        <f>BR277+T276+S277-BD277</f>
      </c>
      <c r="BT277">
        <f>BS277+W276+V277-BE277</f>
      </c>
      <c r="BU277">
        <f>BT277+Z276+Y277-BF277</f>
      </c>
      <c r="BV277">
        <f>BU277+AC276+AB277-BG277</f>
      </c>
      <c r="BW277">
        <f>BV277+AF276+AE277-BH277</f>
      </c>
      <c r="BX277">
        <f>BW277+AI276+AH277-BI277</f>
      </c>
      <c r="BY277">
        <f>BX277+AL276+AK277-BJ277</f>
      </c>
      <c r="BZ277">
        <f>BY277+AO276+AN277-BK277</f>
      </c>
      <c r="CA277">
        <f>BZ277+AR276+AQ277-BL277</f>
      </c>
      <c r="CB277">
        <f>CA277+AU276+AT277-BM277</f>
      </c>
      <c r="CC277">
        <f>MAX(0,Plan!$B$6-SUM(AY277:BM277))</f>
      </c>
    </row>
    <row r="278" spans="1:81" x14ac:dyDescent="0.25">
      <c r="A278">
        <v>273</v>
      </c>
      <c r="B278" s="22">
        <f>EDATE(Plan!$B$5,A278-1)</f>
      </c>
      <c r="C278" s="14">
        <f>ROUND(AY278+MIN(E277+D278-AY278,$CC278),2)</f>
      </c>
      <c r="D278" s="14">
        <f>ROUND(ROUND(E277*100,0)*ROUND(D$3*100000,0)/1200000,0)/100</f>
      </c>
      <c r="E278" s="14">
        <f>ROUND(E277+D278-C278,2)</f>
      </c>
      <c r="F278" s="14">
        <f>ROUND(AZ278+MIN(H277+G278-AZ278,MAX(0,$CC278-BN278)),2)</f>
      </c>
      <c r="G278" s="14">
        <f>ROUND(ROUND(H277*100,0)*ROUND(G$3*100000,0)/1200000,0)/100</f>
      </c>
      <c r="H278" s="14">
        <f>ROUND(H277+G278-F278,2)</f>
      </c>
      <c r="I278" s="14">
        <f>ROUND(BA278+MIN(K277+J278-BA278,MAX(0,$CC278-BO278)),2)</f>
      </c>
      <c r="J278" s="14">
        <f>ROUND(ROUND(K277*100,0)*ROUND(J$3*100000,0)/1200000,0)/100</f>
      </c>
      <c r="K278" s="14">
        <f>ROUND(K277+J278-I278,2)</f>
      </c>
      <c r="L278" s="14">
        <f>ROUND(BB278+MIN(N277+M278-BB278,MAX(0,$CC278-BP278)),2)</f>
      </c>
      <c r="M278" s="14">
        <f>ROUND(ROUND(N277*100,0)*ROUND(M$3*100000,0)/1200000,0)/100</f>
      </c>
      <c r="N278" s="14">
        <f>ROUND(N277+M278-L278,2)</f>
      </c>
      <c r="O278" s="14">
        <f>ROUND(BC278+MIN(Q277+P278-BC278,MAX(0,$CC278-BQ278)),2)</f>
      </c>
      <c r="P278" s="14">
        <f>ROUND(ROUND(Q277*100,0)*ROUND(P$3*100000,0)/1200000,0)/100</f>
      </c>
      <c r="Q278" s="14">
        <f>ROUND(Q277+P278-O278,2)</f>
      </c>
      <c r="R278" s="14">
        <f>ROUND(BD278+MIN(T277+S278-BD278,MAX(0,$CC278-BR278)),2)</f>
      </c>
      <c r="S278" s="14">
        <f>ROUND(ROUND(T277*100,0)*ROUND(S$3*100000,0)/1200000,0)/100</f>
      </c>
      <c r="T278" s="14">
        <f>ROUND(T277+S278-R278,2)</f>
      </c>
      <c r="U278" s="14">
        <f>ROUND(BE278+MIN(W277+V278-BE278,MAX(0,$CC278-BS278)),2)</f>
      </c>
      <c r="V278" s="14">
        <f>ROUND(ROUND(W277*100,0)*ROUND(V$3*100000,0)/1200000,0)/100</f>
      </c>
      <c r="W278" s="14">
        <f>ROUND(W277+V278-U278,2)</f>
      </c>
      <c r="X278" s="14">
        <f>ROUND(BF278+MIN(Z277+Y278-BF278,MAX(0,$CC278-BT278)),2)</f>
      </c>
      <c r="Y278" s="14">
        <f>ROUND(ROUND(Z277*100,0)*ROUND(Y$3*100000,0)/1200000,0)/100</f>
      </c>
      <c r="Z278" s="14">
        <f>ROUND(Z277+Y278-X278,2)</f>
      </c>
      <c r="AA278" s="14">
        <f>ROUND(BG278+MIN(AC277+AB278-BG278,MAX(0,$CC278-BU278)),2)</f>
      </c>
      <c r="AB278" s="14">
        <f>ROUND(ROUND(AC277*100,0)*ROUND(AB$3*100000,0)/1200000,0)/100</f>
      </c>
      <c r="AC278" s="14">
        <f>ROUND(AC277+AB278-AA278,2)</f>
      </c>
      <c r="AD278" s="14">
        <f>ROUND(BH278+MIN(AF277+AE278-BH278,MAX(0,$CC278-BV278)),2)</f>
      </c>
      <c r="AE278" s="14">
        <f>ROUND(ROUND(AF277*100,0)*ROUND(AE$3*100000,0)/1200000,0)/100</f>
      </c>
      <c r="AF278" s="14">
        <f>ROUND(AF277+AE278-AD278,2)</f>
      </c>
      <c r="AG278" s="14">
        <f>ROUND(BI278+MIN(AI277+AH278-BI278,MAX(0,$CC278-BW278)),2)</f>
      </c>
      <c r="AH278" s="14">
        <f>ROUND(ROUND(AI277*100,0)*ROUND(AH$3*100000,0)/1200000,0)/100</f>
      </c>
      <c r="AI278" s="14">
        <f>ROUND(AI277+AH278-AG278,2)</f>
      </c>
      <c r="AJ278" s="14">
        <f>ROUND(BJ278+MIN(AL277+AK278-BJ278,MAX(0,$CC278-BX278)),2)</f>
      </c>
      <c r="AK278" s="14">
        <f>ROUND(ROUND(AL277*100,0)*ROUND(AK$3*100000,0)/1200000,0)/100</f>
      </c>
      <c r="AL278" s="14">
        <f>ROUND(AL277+AK278-AJ278,2)</f>
      </c>
      <c r="AM278" s="14">
        <f>ROUND(BK278+MIN(AO277+AN278-BK278,MAX(0,$CC278-BY278)),2)</f>
      </c>
      <c r="AN278" s="14">
        <f>ROUND(ROUND(AO277*100,0)*ROUND(AN$3*100000,0)/1200000,0)/100</f>
      </c>
      <c r="AO278" s="14">
        <f>ROUND(AO277+AN278-AM278,2)</f>
      </c>
      <c r="AP278" s="14">
        <f>ROUND(BL278+MIN(AR277+AQ278-BL278,MAX(0,$CC278-BZ278)),2)</f>
      </c>
      <c r="AQ278" s="14">
        <f>ROUND(ROUND(AR277*100,0)*ROUND(AQ$3*100000,0)/1200000,0)/100</f>
      </c>
      <c r="AR278" s="14">
        <f>ROUND(AR277+AQ278-AP278,2)</f>
      </c>
      <c r="AS278" s="14">
        <f>ROUND(BM278+MIN(AU277+AT278-BM278,MAX(0,$CC278-CA278)),2)</f>
      </c>
      <c r="AT278" s="14">
        <f>ROUND(ROUND(AU277*100,0)*ROUND(AT$3*100000,0)/1200000,0)/100</f>
      </c>
      <c r="AU278" s="14">
        <f>ROUND(AU277+AT278-AS278,2)</f>
      </c>
      <c r="AV278" s="11">
        <f>SUMIF($C$4:$AU$4,"Payment",C278:AU278)</f>
      </c>
      <c r="AW278" s="11">
        <f>SUMIF($C$4:$AU$4,"Interest",C278:AU278)</f>
      </c>
      <c r="AX278" s="11">
        <f>ROUND(SUMIF($C$4:$AU$4,"Balance",C278:AU278),2)</f>
      </c>
      <c r="AY278">
        <f>MIN(E277+D278,C$3)</f>
      </c>
      <c r="AZ278">
        <f>MIN(H277+G278,F$3)</f>
      </c>
      <c r="BA278">
        <f>MIN(K277+J278,I$3)</f>
      </c>
      <c r="BB278">
        <f>MIN(N277+M278,L$3)</f>
      </c>
      <c r="BC278">
        <f>MIN(Q277+P278,O$3)</f>
      </c>
      <c r="BD278">
        <f>MIN(T277+S278,R$3)</f>
      </c>
      <c r="BE278">
        <f>MIN(W277+V278,U$3)</f>
      </c>
      <c r="BF278">
        <f>MIN(Z277+Y278,X$3)</f>
      </c>
      <c r="BG278">
        <f>MIN(AC277+AB278,AA$3)</f>
      </c>
      <c r="BH278">
        <f>MIN(AF277+AE278,AD$3)</f>
      </c>
      <c r="BI278">
        <f>MIN(AI277+AH278,AG$3)</f>
      </c>
      <c r="BJ278">
        <f>MIN(AL277+AK278,AJ$3)</f>
      </c>
      <c r="BK278">
        <f>MIN(AO277+AN278,AM$3)</f>
      </c>
      <c r="BL278">
        <f>MIN(AR277+AQ278,AP$3)</f>
      </c>
      <c r="BM278">
        <f>MIN(AU277+AT278,AS$3)</f>
      </c>
      <c r="BN278">
        <f>E277+D278-AY278</f>
      </c>
      <c r="BO278">
        <f>BN278+H277+G278-AZ278</f>
      </c>
      <c r="BP278">
        <f>BO278+K277+J278-BA278</f>
      </c>
      <c r="BQ278">
        <f>BP278+N277+M278-BB278</f>
      </c>
      <c r="BR278">
        <f>BQ278+Q277+P278-BC278</f>
      </c>
      <c r="BS278">
        <f>BR278+T277+S278-BD278</f>
      </c>
      <c r="BT278">
        <f>BS278+W277+V278-BE278</f>
      </c>
      <c r="BU278">
        <f>BT278+Z277+Y278-BF278</f>
      </c>
      <c r="BV278">
        <f>BU278+AC277+AB278-BG278</f>
      </c>
      <c r="BW278">
        <f>BV278+AF277+AE278-BH278</f>
      </c>
      <c r="BX278">
        <f>BW278+AI277+AH278-BI278</f>
      </c>
      <c r="BY278">
        <f>BX278+AL277+AK278-BJ278</f>
      </c>
      <c r="BZ278">
        <f>BY278+AO277+AN278-BK278</f>
      </c>
      <c r="CA278">
        <f>BZ278+AR277+AQ278-BL278</f>
      </c>
      <c r="CB278">
        <f>CA278+AU277+AT278-BM278</f>
      </c>
      <c r="CC278">
        <f>MAX(0,Plan!$B$6-SUM(AY278:BM278))</f>
      </c>
    </row>
    <row r="279" spans="1:81" x14ac:dyDescent="0.25">
      <c r="A279">
        <v>274</v>
      </c>
      <c r="B279" s="22">
        <f>EDATE(Plan!$B$5,A279-1)</f>
      </c>
      <c r="C279" s="14">
        <f>ROUND(AY279+MIN(E278+D279-AY279,$CC279),2)</f>
      </c>
      <c r="D279" s="14">
        <f>ROUND(ROUND(E278*100,0)*ROUND(D$3*100000,0)/1200000,0)/100</f>
      </c>
      <c r="E279" s="14">
        <f>ROUND(E278+D279-C279,2)</f>
      </c>
      <c r="F279" s="14">
        <f>ROUND(AZ279+MIN(H278+G279-AZ279,MAX(0,$CC279-BN279)),2)</f>
      </c>
      <c r="G279" s="14">
        <f>ROUND(ROUND(H278*100,0)*ROUND(G$3*100000,0)/1200000,0)/100</f>
      </c>
      <c r="H279" s="14">
        <f>ROUND(H278+G279-F279,2)</f>
      </c>
      <c r="I279" s="14">
        <f>ROUND(BA279+MIN(K278+J279-BA279,MAX(0,$CC279-BO279)),2)</f>
      </c>
      <c r="J279" s="14">
        <f>ROUND(ROUND(K278*100,0)*ROUND(J$3*100000,0)/1200000,0)/100</f>
      </c>
      <c r="K279" s="14">
        <f>ROUND(K278+J279-I279,2)</f>
      </c>
      <c r="L279" s="14">
        <f>ROUND(BB279+MIN(N278+M279-BB279,MAX(0,$CC279-BP279)),2)</f>
      </c>
      <c r="M279" s="14">
        <f>ROUND(ROUND(N278*100,0)*ROUND(M$3*100000,0)/1200000,0)/100</f>
      </c>
      <c r="N279" s="14">
        <f>ROUND(N278+M279-L279,2)</f>
      </c>
      <c r="O279" s="14">
        <f>ROUND(BC279+MIN(Q278+P279-BC279,MAX(0,$CC279-BQ279)),2)</f>
      </c>
      <c r="P279" s="14">
        <f>ROUND(ROUND(Q278*100,0)*ROUND(P$3*100000,0)/1200000,0)/100</f>
      </c>
      <c r="Q279" s="14">
        <f>ROUND(Q278+P279-O279,2)</f>
      </c>
      <c r="R279" s="14">
        <f>ROUND(BD279+MIN(T278+S279-BD279,MAX(0,$CC279-BR279)),2)</f>
      </c>
      <c r="S279" s="14">
        <f>ROUND(ROUND(T278*100,0)*ROUND(S$3*100000,0)/1200000,0)/100</f>
      </c>
      <c r="T279" s="14">
        <f>ROUND(T278+S279-R279,2)</f>
      </c>
      <c r="U279" s="14">
        <f>ROUND(BE279+MIN(W278+V279-BE279,MAX(0,$CC279-BS279)),2)</f>
      </c>
      <c r="V279" s="14">
        <f>ROUND(ROUND(W278*100,0)*ROUND(V$3*100000,0)/1200000,0)/100</f>
      </c>
      <c r="W279" s="14">
        <f>ROUND(W278+V279-U279,2)</f>
      </c>
      <c r="X279" s="14">
        <f>ROUND(BF279+MIN(Z278+Y279-BF279,MAX(0,$CC279-BT279)),2)</f>
      </c>
      <c r="Y279" s="14">
        <f>ROUND(ROUND(Z278*100,0)*ROUND(Y$3*100000,0)/1200000,0)/100</f>
      </c>
      <c r="Z279" s="14">
        <f>ROUND(Z278+Y279-X279,2)</f>
      </c>
      <c r="AA279" s="14">
        <f>ROUND(BG279+MIN(AC278+AB279-BG279,MAX(0,$CC279-BU279)),2)</f>
      </c>
      <c r="AB279" s="14">
        <f>ROUND(ROUND(AC278*100,0)*ROUND(AB$3*100000,0)/1200000,0)/100</f>
      </c>
      <c r="AC279" s="14">
        <f>ROUND(AC278+AB279-AA279,2)</f>
      </c>
      <c r="AD279" s="14">
        <f>ROUND(BH279+MIN(AF278+AE279-BH279,MAX(0,$CC279-BV279)),2)</f>
      </c>
      <c r="AE279" s="14">
        <f>ROUND(ROUND(AF278*100,0)*ROUND(AE$3*100000,0)/1200000,0)/100</f>
      </c>
      <c r="AF279" s="14">
        <f>ROUND(AF278+AE279-AD279,2)</f>
      </c>
      <c r="AG279" s="14">
        <f>ROUND(BI279+MIN(AI278+AH279-BI279,MAX(0,$CC279-BW279)),2)</f>
      </c>
      <c r="AH279" s="14">
        <f>ROUND(ROUND(AI278*100,0)*ROUND(AH$3*100000,0)/1200000,0)/100</f>
      </c>
      <c r="AI279" s="14">
        <f>ROUND(AI278+AH279-AG279,2)</f>
      </c>
      <c r="AJ279" s="14">
        <f>ROUND(BJ279+MIN(AL278+AK279-BJ279,MAX(0,$CC279-BX279)),2)</f>
      </c>
      <c r="AK279" s="14">
        <f>ROUND(ROUND(AL278*100,0)*ROUND(AK$3*100000,0)/1200000,0)/100</f>
      </c>
      <c r="AL279" s="14">
        <f>ROUND(AL278+AK279-AJ279,2)</f>
      </c>
      <c r="AM279" s="14">
        <f>ROUND(BK279+MIN(AO278+AN279-BK279,MAX(0,$CC279-BY279)),2)</f>
      </c>
      <c r="AN279" s="14">
        <f>ROUND(ROUND(AO278*100,0)*ROUND(AN$3*100000,0)/1200000,0)/100</f>
      </c>
      <c r="AO279" s="14">
        <f>ROUND(AO278+AN279-AM279,2)</f>
      </c>
      <c r="AP279" s="14">
        <f>ROUND(BL279+MIN(AR278+AQ279-BL279,MAX(0,$CC279-BZ279)),2)</f>
      </c>
      <c r="AQ279" s="14">
        <f>ROUND(ROUND(AR278*100,0)*ROUND(AQ$3*100000,0)/1200000,0)/100</f>
      </c>
      <c r="AR279" s="14">
        <f>ROUND(AR278+AQ279-AP279,2)</f>
      </c>
      <c r="AS279" s="14">
        <f>ROUND(BM279+MIN(AU278+AT279-BM279,MAX(0,$CC279-CA279)),2)</f>
      </c>
      <c r="AT279" s="14">
        <f>ROUND(ROUND(AU278*100,0)*ROUND(AT$3*100000,0)/1200000,0)/100</f>
      </c>
      <c r="AU279" s="14">
        <f>ROUND(AU278+AT279-AS279,2)</f>
      </c>
      <c r="AV279" s="11">
        <f>SUMIF($C$4:$AU$4,"Payment",C279:AU279)</f>
      </c>
      <c r="AW279" s="11">
        <f>SUMIF($C$4:$AU$4,"Interest",C279:AU279)</f>
      </c>
      <c r="AX279" s="11">
        <f>ROUND(SUMIF($C$4:$AU$4,"Balance",C279:AU279),2)</f>
      </c>
      <c r="AY279">
        <f>MIN(E278+D279,C$3)</f>
      </c>
      <c r="AZ279">
        <f>MIN(H278+G279,F$3)</f>
      </c>
      <c r="BA279">
        <f>MIN(K278+J279,I$3)</f>
      </c>
      <c r="BB279">
        <f>MIN(N278+M279,L$3)</f>
      </c>
      <c r="BC279">
        <f>MIN(Q278+P279,O$3)</f>
      </c>
      <c r="BD279">
        <f>MIN(T278+S279,R$3)</f>
      </c>
      <c r="BE279">
        <f>MIN(W278+V279,U$3)</f>
      </c>
      <c r="BF279">
        <f>MIN(Z278+Y279,X$3)</f>
      </c>
      <c r="BG279">
        <f>MIN(AC278+AB279,AA$3)</f>
      </c>
      <c r="BH279">
        <f>MIN(AF278+AE279,AD$3)</f>
      </c>
      <c r="BI279">
        <f>MIN(AI278+AH279,AG$3)</f>
      </c>
      <c r="BJ279">
        <f>MIN(AL278+AK279,AJ$3)</f>
      </c>
      <c r="BK279">
        <f>MIN(AO278+AN279,AM$3)</f>
      </c>
      <c r="BL279">
        <f>MIN(AR278+AQ279,AP$3)</f>
      </c>
      <c r="BM279">
        <f>MIN(AU278+AT279,AS$3)</f>
      </c>
      <c r="BN279">
        <f>E278+D279-AY279</f>
      </c>
      <c r="BO279">
        <f>BN279+H278+G279-AZ279</f>
      </c>
      <c r="BP279">
        <f>BO279+K278+J279-BA279</f>
      </c>
      <c r="BQ279">
        <f>BP279+N278+M279-BB279</f>
      </c>
      <c r="BR279">
        <f>BQ279+Q278+P279-BC279</f>
      </c>
      <c r="BS279">
        <f>BR279+T278+S279-BD279</f>
      </c>
      <c r="BT279">
        <f>BS279+W278+V279-BE279</f>
      </c>
      <c r="BU279">
        <f>BT279+Z278+Y279-BF279</f>
      </c>
      <c r="BV279">
        <f>BU279+AC278+AB279-BG279</f>
      </c>
      <c r="BW279">
        <f>BV279+AF278+AE279-BH279</f>
      </c>
      <c r="BX279">
        <f>BW279+AI278+AH279-BI279</f>
      </c>
      <c r="BY279">
        <f>BX279+AL278+AK279-BJ279</f>
      </c>
      <c r="BZ279">
        <f>BY279+AO278+AN279-BK279</f>
      </c>
      <c r="CA279">
        <f>BZ279+AR278+AQ279-BL279</f>
      </c>
      <c r="CB279">
        <f>CA279+AU278+AT279-BM279</f>
      </c>
      <c r="CC279">
        <f>MAX(0,Plan!$B$6-SUM(AY279:BM279))</f>
      </c>
    </row>
    <row r="280" spans="1:81" x14ac:dyDescent="0.25">
      <c r="A280">
        <v>275</v>
      </c>
      <c r="B280" s="22">
        <f>EDATE(Plan!$B$5,A280-1)</f>
      </c>
      <c r="C280" s="14">
        <f>ROUND(AY280+MIN(E279+D280-AY280,$CC280),2)</f>
      </c>
      <c r="D280" s="14">
        <f>ROUND(ROUND(E279*100,0)*ROUND(D$3*100000,0)/1200000,0)/100</f>
      </c>
      <c r="E280" s="14">
        <f>ROUND(E279+D280-C280,2)</f>
      </c>
      <c r="F280" s="14">
        <f>ROUND(AZ280+MIN(H279+G280-AZ280,MAX(0,$CC280-BN280)),2)</f>
      </c>
      <c r="G280" s="14">
        <f>ROUND(ROUND(H279*100,0)*ROUND(G$3*100000,0)/1200000,0)/100</f>
      </c>
      <c r="H280" s="14">
        <f>ROUND(H279+G280-F280,2)</f>
      </c>
      <c r="I280" s="14">
        <f>ROUND(BA280+MIN(K279+J280-BA280,MAX(0,$CC280-BO280)),2)</f>
      </c>
      <c r="J280" s="14">
        <f>ROUND(ROUND(K279*100,0)*ROUND(J$3*100000,0)/1200000,0)/100</f>
      </c>
      <c r="K280" s="14">
        <f>ROUND(K279+J280-I280,2)</f>
      </c>
      <c r="L280" s="14">
        <f>ROUND(BB280+MIN(N279+M280-BB280,MAX(0,$CC280-BP280)),2)</f>
      </c>
      <c r="M280" s="14">
        <f>ROUND(ROUND(N279*100,0)*ROUND(M$3*100000,0)/1200000,0)/100</f>
      </c>
      <c r="N280" s="14">
        <f>ROUND(N279+M280-L280,2)</f>
      </c>
      <c r="O280" s="14">
        <f>ROUND(BC280+MIN(Q279+P280-BC280,MAX(0,$CC280-BQ280)),2)</f>
      </c>
      <c r="P280" s="14">
        <f>ROUND(ROUND(Q279*100,0)*ROUND(P$3*100000,0)/1200000,0)/100</f>
      </c>
      <c r="Q280" s="14">
        <f>ROUND(Q279+P280-O280,2)</f>
      </c>
      <c r="R280" s="14">
        <f>ROUND(BD280+MIN(T279+S280-BD280,MAX(0,$CC280-BR280)),2)</f>
      </c>
      <c r="S280" s="14">
        <f>ROUND(ROUND(T279*100,0)*ROUND(S$3*100000,0)/1200000,0)/100</f>
      </c>
      <c r="T280" s="14">
        <f>ROUND(T279+S280-R280,2)</f>
      </c>
      <c r="U280" s="14">
        <f>ROUND(BE280+MIN(W279+V280-BE280,MAX(0,$CC280-BS280)),2)</f>
      </c>
      <c r="V280" s="14">
        <f>ROUND(ROUND(W279*100,0)*ROUND(V$3*100000,0)/1200000,0)/100</f>
      </c>
      <c r="W280" s="14">
        <f>ROUND(W279+V280-U280,2)</f>
      </c>
      <c r="X280" s="14">
        <f>ROUND(BF280+MIN(Z279+Y280-BF280,MAX(0,$CC280-BT280)),2)</f>
      </c>
      <c r="Y280" s="14">
        <f>ROUND(ROUND(Z279*100,0)*ROUND(Y$3*100000,0)/1200000,0)/100</f>
      </c>
      <c r="Z280" s="14">
        <f>ROUND(Z279+Y280-X280,2)</f>
      </c>
      <c r="AA280" s="14">
        <f>ROUND(BG280+MIN(AC279+AB280-BG280,MAX(0,$CC280-BU280)),2)</f>
      </c>
      <c r="AB280" s="14">
        <f>ROUND(ROUND(AC279*100,0)*ROUND(AB$3*100000,0)/1200000,0)/100</f>
      </c>
      <c r="AC280" s="14">
        <f>ROUND(AC279+AB280-AA280,2)</f>
      </c>
      <c r="AD280" s="14">
        <f>ROUND(BH280+MIN(AF279+AE280-BH280,MAX(0,$CC280-BV280)),2)</f>
      </c>
      <c r="AE280" s="14">
        <f>ROUND(ROUND(AF279*100,0)*ROUND(AE$3*100000,0)/1200000,0)/100</f>
      </c>
      <c r="AF280" s="14">
        <f>ROUND(AF279+AE280-AD280,2)</f>
      </c>
      <c r="AG280" s="14">
        <f>ROUND(BI280+MIN(AI279+AH280-BI280,MAX(0,$CC280-BW280)),2)</f>
      </c>
      <c r="AH280" s="14">
        <f>ROUND(ROUND(AI279*100,0)*ROUND(AH$3*100000,0)/1200000,0)/100</f>
      </c>
      <c r="AI280" s="14">
        <f>ROUND(AI279+AH280-AG280,2)</f>
      </c>
      <c r="AJ280" s="14">
        <f>ROUND(BJ280+MIN(AL279+AK280-BJ280,MAX(0,$CC280-BX280)),2)</f>
      </c>
      <c r="AK280" s="14">
        <f>ROUND(ROUND(AL279*100,0)*ROUND(AK$3*100000,0)/1200000,0)/100</f>
      </c>
      <c r="AL280" s="14">
        <f>ROUND(AL279+AK280-AJ280,2)</f>
      </c>
      <c r="AM280" s="14">
        <f>ROUND(BK280+MIN(AO279+AN280-BK280,MAX(0,$CC280-BY280)),2)</f>
      </c>
      <c r="AN280" s="14">
        <f>ROUND(ROUND(AO279*100,0)*ROUND(AN$3*100000,0)/1200000,0)/100</f>
      </c>
      <c r="AO280" s="14">
        <f>ROUND(AO279+AN280-AM280,2)</f>
      </c>
      <c r="AP280" s="14">
        <f>ROUND(BL280+MIN(AR279+AQ280-BL280,MAX(0,$CC280-BZ280)),2)</f>
      </c>
      <c r="AQ280" s="14">
        <f>ROUND(ROUND(AR279*100,0)*ROUND(AQ$3*100000,0)/1200000,0)/100</f>
      </c>
      <c r="AR280" s="14">
        <f>ROUND(AR279+AQ280-AP280,2)</f>
      </c>
      <c r="AS280" s="14">
        <f>ROUND(BM280+MIN(AU279+AT280-BM280,MAX(0,$CC280-CA280)),2)</f>
      </c>
      <c r="AT280" s="14">
        <f>ROUND(ROUND(AU279*100,0)*ROUND(AT$3*100000,0)/1200000,0)/100</f>
      </c>
      <c r="AU280" s="14">
        <f>ROUND(AU279+AT280-AS280,2)</f>
      </c>
      <c r="AV280" s="11">
        <f>SUMIF($C$4:$AU$4,"Payment",C280:AU280)</f>
      </c>
      <c r="AW280" s="11">
        <f>SUMIF($C$4:$AU$4,"Interest",C280:AU280)</f>
      </c>
      <c r="AX280" s="11">
        <f>ROUND(SUMIF($C$4:$AU$4,"Balance",C280:AU280),2)</f>
      </c>
      <c r="AY280">
        <f>MIN(E279+D280,C$3)</f>
      </c>
      <c r="AZ280">
        <f>MIN(H279+G280,F$3)</f>
      </c>
      <c r="BA280">
        <f>MIN(K279+J280,I$3)</f>
      </c>
      <c r="BB280">
        <f>MIN(N279+M280,L$3)</f>
      </c>
      <c r="BC280">
        <f>MIN(Q279+P280,O$3)</f>
      </c>
      <c r="BD280">
        <f>MIN(T279+S280,R$3)</f>
      </c>
      <c r="BE280">
        <f>MIN(W279+V280,U$3)</f>
      </c>
      <c r="BF280">
        <f>MIN(Z279+Y280,X$3)</f>
      </c>
      <c r="BG280">
        <f>MIN(AC279+AB280,AA$3)</f>
      </c>
      <c r="BH280">
        <f>MIN(AF279+AE280,AD$3)</f>
      </c>
      <c r="BI280">
        <f>MIN(AI279+AH280,AG$3)</f>
      </c>
      <c r="BJ280">
        <f>MIN(AL279+AK280,AJ$3)</f>
      </c>
      <c r="BK280">
        <f>MIN(AO279+AN280,AM$3)</f>
      </c>
      <c r="BL280">
        <f>MIN(AR279+AQ280,AP$3)</f>
      </c>
      <c r="BM280">
        <f>MIN(AU279+AT280,AS$3)</f>
      </c>
      <c r="BN280">
        <f>E279+D280-AY280</f>
      </c>
      <c r="BO280">
        <f>BN280+H279+G280-AZ280</f>
      </c>
      <c r="BP280">
        <f>BO280+K279+J280-BA280</f>
      </c>
      <c r="BQ280">
        <f>BP280+N279+M280-BB280</f>
      </c>
      <c r="BR280">
        <f>BQ280+Q279+P280-BC280</f>
      </c>
      <c r="BS280">
        <f>BR280+T279+S280-BD280</f>
      </c>
      <c r="BT280">
        <f>BS280+W279+V280-BE280</f>
      </c>
      <c r="BU280">
        <f>BT280+Z279+Y280-BF280</f>
      </c>
      <c r="BV280">
        <f>BU280+AC279+AB280-BG280</f>
      </c>
      <c r="BW280">
        <f>BV280+AF279+AE280-BH280</f>
      </c>
      <c r="BX280">
        <f>BW280+AI279+AH280-BI280</f>
      </c>
      <c r="BY280">
        <f>BX280+AL279+AK280-BJ280</f>
      </c>
      <c r="BZ280">
        <f>BY280+AO279+AN280-BK280</f>
      </c>
      <c r="CA280">
        <f>BZ280+AR279+AQ280-BL280</f>
      </c>
      <c r="CB280">
        <f>CA280+AU279+AT280-BM280</f>
      </c>
      <c r="CC280">
        <f>MAX(0,Plan!$B$6-SUM(AY280:BM280))</f>
      </c>
    </row>
    <row r="281" spans="1:81" x14ac:dyDescent="0.25">
      <c r="A281">
        <v>276</v>
      </c>
      <c r="B281" s="22">
        <f>EDATE(Plan!$B$5,A281-1)</f>
      </c>
      <c r="C281" s="14">
        <f>ROUND(AY281+MIN(E280+D281-AY281,$CC281),2)</f>
      </c>
      <c r="D281" s="14">
        <f>ROUND(ROUND(E280*100,0)*ROUND(D$3*100000,0)/1200000,0)/100</f>
      </c>
      <c r="E281" s="14">
        <f>ROUND(E280+D281-C281,2)</f>
      </c>
      <c r="F281" s="14">
        <f>ROUND(AZ281+MIN(H280+G281-AZ281,MAX(0,$CC281-BN281)),2)</f>
      </c>
      <c r="G281" s="14">
        <f>ROUND(ROUND(H280*100,0)*ROUND(G$3*100000,0)/1200000,0)/100</f>
      </c>
      <c r="H281" s="14">
        <f>ROUND(H280+G281-F281,2)</f>
      </c>
      <c r="I281" s="14">
        <f>ROUND(BA281+MIN(K280+J281-BA281,MAX(0,$CC281-BO281)),2)</f>
      </c>
      <c r="J281" s="14">
        <f>ROUND(ROUND(K280*100,0)*ROUND(J$3*100000,0)/1200000,0)/100</f>
      </c>
      <c r="K281" s="14">
        <f>ROUND(K280+J281-I281,2)</f>
      </c>
      <c r="L281" s="14">
        <f>ROUND(BB281+MIN(N280+M281-BB281,MAX(0,$CC281-BP281)),2)</f>
      </c>
      <c r="M281" s="14">
        <f>ROUND(ROUND(N280*100,0)*ROUND(M$3*100000,0)/1200000,0)/100</f>
      </c>
      <c r="N281" s="14">
        <f>ROUND(N280+M281-L281,2)</f>
      </c>
      <c r="O281" s="14">
        <f>ROUND(BC281+MIN(Q280+P281-BC281,MAX(0,$CC281-BQ281)),2)</f>
      </c>
      <c r="P281" s="14">
        <f>ROUND(ROUND(Q280*100,0)*ROUND(P$3*100000,0)/1200000,0)/100</f>
      </c>
      <c r="Q281" s="14">
        <f>ROUND(Q280+P281-O281,2)</f>
      </c>
      <c r="R281" s="14">
        <f>ROUND(BD281+MIN(T280+S281-BD281,MAX(0,$CC281-BR281)),2)</f>
      </c>
      <c r="S281" s="14">
        <f>ROUND(ROUND(T280*100,0)*ROUND(S$3*100000,0)/1200000,0)/100</f>
      </c>
      <c r="T281" s="14">
        <f>ROUND(T280+S281-R281,2)</f>
      </c>
      <c r="U281" s="14">
        <f>ROUND(BE281+MIN(W280+V281-BE281,MAX(0,$CC281-BS281)),2)</f>
      </c>
      <c r="V281" s="14">
        <f>ROUND(ROUND(W280*100,0)*ROUND(V$3*100000,0)/1200000,0)/100</f>
      </c>
      <c r="W281" s="14">
        <f>ROUND(W280+V281-U281,2)</f>
      </c>
      <c r="X281" s="14">
        <f>ROUND(BF281+MIN(Z280+Y281-BF281,MAX(0,$CC281-BT281)),2)</f>
      </c>
      <c r="Y281" s="14">
        <f>ROUND(ROUND(Z280*100,0)*ROUND(Y$3*100000,0)/1200000,0)/100</f>
      </c>
      <c r="Z281" s="14">
        <f>ROUND(Z280+Y281-X281,2)</f>
      </c>
      <c r="AA281" s="14">
        <f>ROUND(BG281+MIN(AC280+AB281-BG281,MAX(0,$CC281-BU281)),2)</f>
      </c>
      <c r="AB281" s="14">
        <f>ROUND(ROUND(AC280*100,0)*ROUND(AB$3*100000,0)/1200000,0)/100</f>
      </c>
      <c r="AC281" s="14">
        <f>ROUND(AC280+AB281-AA281,2)</f>
      </c>
      <c r="AD281" s="14">
        <f>ROUND(BH281+MIN(AF280+AE281-BH281,MAX(0,$CC281-BV281)),2)</f>
      </c>
      <c r="AE281" s="14">
        <f>ROUND(ROUND(AF280*100,0)*ROUND(AE$3*100000,0)/1200000,0)/100</f>
      </c>
      <c r="AF281" s="14">
        <f>ROUND(AF280+AE281-AD281,2)</f>
      </c>
      <c r="AG281" s="14">
        <f>ROUND(BI281+MIN(AI280+AH281-BI281,MAX(0,$CC281-BW281)),2)</f>
      </c>
      <c r="AH281" s="14">
        <f>ROUND(ROUND(AI280*100,0)*ROUND(AH$3*100000,0)/1200000,0)/100</f>
      </c>
      <c r="AI281" s="14">
        <f>ROUND(AI280+AH281-AG281,2)</f>
      </c>
      <c r="AJ281" s="14">
        <f>ROUND(BJ281+MIN(AL280+AK281-BJ281,MAX(0,$CC281-BX281)),2)</f>
      </c>
      <c r="AK281" s="14">
        <f>ROUND(ROUND(AL280*100,0)*ROUND(AK$3*100000,0)/1200000,0)/100</f>
      </c>
      <c r="AL281" s="14">
        <f>ROUND(AL280+AK281-AJ281,2)</f>
      </c>
      <c r="AM281" s="14">
        <f>ROUND(BK281+MIN(AO280+AN281-BK281,MAX(0,$CC281-BY281)),2)</f>
      </c>
      <c r="AN281" s="14">
        <f>ROUND(ROUND(AO280*100,0)*ROUND(AN$3*100000,0)/1200000,0)/100</f>
      </c>
      <c r="AO281" s="14">
        <f>ROUND(AO280+AN281-AM281,2)</f>
      </c>
      <c r="AP281" s="14">
        <f>ROUND(BL281+MIN(AR280+AQ281-BL281,MAX(0,$CC281-BZ281)),2)</f>
      </c>
      <c r="AQ281" s="14">
        <f>ROUND(ROUND(AR280*100,0)*ROUND(AQ$3*100000,0)/1200000,0)/100</f>
      </c>
      <c r="AR281" s="14">
        <f>ROUND(AR280+AQ281-AP281,2)</f>
      </c>
      <c r="AS281" s="14">
        <f>ROUND(BM281+MIN(AU280+AT281-BM281,MAX(0,$CC281-CA281)),2)</f>
      </c>
      <c r="AT281" s="14">
        <f>ROUND(ROUND(AU280*100,0)*ROUND(AT$3*100000,0)/1200000,0)/100</f>
      </c>
      <c r="AU281" s="14">
        <f>ROUND(AU280+AT281-AS281,2)</f>
      </c>
      <c r="AV281" s="11">
        <f>SUMIF($C$4:$AU$4,"Payment",C281:AU281)</f>
      </c>
      <c r="AW281" s="11">
        <f>SUMIF($C$4:$AU$4,"Interest",C281:AU281)</f>
      </c>
      <c r="AX281" s="11">
        <f>ROUND(SUMIF($C$4:$AU$4,"Balance",C281:AU281),2)</f>
      </c>
      <c r="AY281">
        <f>MIN(E280+D281,C$3)</f>
      </c>
      <c r="AZ281">
        <f>MIN(H280+G281,F$3)</f>
      </c>
      <c r="BA281">
        <f>MIN(K280+J281,I$3)</f>
      </c>
      <c r="BB281">
        <f>MIN(N280+M281,L$3)</f>
      </c>
      <c r="BC281">
        <f>MIN(Q280+P281,O$3)</f>
      </c>
      <c r="BD281">
        <f>MIN(T280+S281,R$3)</f>
      </c>
      <c r="BE281">
        <f>MIN(W280+V281,U$3)</f>
      </c>
      <c r="BF281">
        <f>MIN(Z280+Y281,X$3)</f>
      </c>
      <c r="BG281">
        <f>MIN(AC280+AB281,AA$3)</f>
      </c>
      <c r="BH281">
        <f>MIN(AF280+AE281,AD$3)</f>
      </c>
      <c r="BI281">
        <f>MIN(AI280+AH281,AG$3)</f>
      </c>
      <c r="BJ281">
        <f>MIN(AL280+AK281,AJ$3)</f>
      </c>
      <c r="BK281">
        <f>MIN(AO280+AN281,AM$3)</f>
      </c>
      <c r="BL281">
        <f>MIN(AR280+AQ281,AP$3)</f>
      </c>
      <c r="BM281">
        <f>MIN(AU280+AT281,AS$3)</f>
      </c>
      <c r="BN281">
        <f>E280+D281-AY281</f>
      </c>
      <c r="BO281">
        <f>BN281+H280+G281-AZ281</f>
      </c>
      <c r="BP281">
        <f>BO281+K280+J281-BA281</f>
      </c>
      <c r="BQ281">
        <f>BP281+N280+M281-BB281</f>
      </c>
      <c r="BR281">
        <f>BQ281+Q280+P281-BC281</f>
      </c>
      <c r="BS281">
        <f>BR281+T280+S281-BD281</f>
      </c>
      <c r="BT281">
        <f>BS281+W280+V281-BE281</f>
      </c>
      <c r="BU281">
        <f>BT281+Z280+Y281-BF281</f>
      </c>
      <c r="BV281">
        <f>BU281+AC280+AB281-BG281</f>
      </c>
      <c r="BW281">
        <f>BV281+AF280+AE281-BH281</f>
      </c>
      <c r="BX281">
        <f>BW281+AI280+AH281-BI281</f>
      </c>
      <c r="BY281">
        <f>BX281+AL280+AK281-BJ281</f>
      </c>
      <c r="BZ281">
        <f>BY281+AO280+AN281-BK281</f>
      </c>
      <c r="CA281">
        <f>BZ281+AR280+AQ281-BL281</f>
      </c>
      <c r="CB281">
        <f>CA281+AU280+AT281-BM281</f>
      </c>
      <c r="CC281">
        <f>MAX(0,Plan!$B$6-SUM(AY281:BM281))</f>
      </c>
    </row>
    <row r="282" spans="1:81" x14ac:dyDescent="0.25">
      <c r="A282">
        <v>277</v>
      </c>
      <c r="B282" s="22">
        <f>EDATE(Plan!$B$5,A282-1)</f>
      </c>
      <c r="C282" s="14">
        <f>ROUND(AY282+MIN(E281+D282-AY282,$CC282),2)</f>
      </c>
      <c r="D282" s="14">
        <f>ROUND(ROUND(E281*100,0)*ROUND(D$3*100000,0)/1200000,0)/100</f>
      </c>
      <c r="E282" s="14">
        <f>ROUND(E281+D282-C282,2)</f>
      </c>
      <c r="F282" s="14">
        <f>ROUND(AZ282+MIN(H281+G282-AZ282,MAX(0,$CC282-BN282)),2)</f>
      </c>
      <c r="G282" s="14">
        <f>ROUND(ROUND(H281*100,0)*ROUND(G$3*100000,0)/1200000,0)/100</f>
      </c>
      <c r="H282" s="14">
        <f>ROUND(H281+G282-F282,2)</f>
      </c>
      <c r="I282" s="14">
        <f>ROUND(BA282+MIN(K281+J282-BA282,MAX(0,$CC282-BO282)),2)</f>
      </c>
      <c r="J282" s="14">
        <f>ROUND(ROUND(K281*100,0)*ROUND(J$3*100000,0)/1200000,0)/100</f>
      </c>
      <c r="K282" s="14">
        <f>ROUND(K281+J282-I282,2)</f>
      </c>
      <c r="L282" s="14">
        <f>ROUND(BB282+MIN(N281+M282-BB282,MAX(0,$CC282-BP282)),2)</f>
      </c>
      <c r="M282" s="14">
        <f>ROUND(ROUND(N281*100,0)*ROUND(M$3*100000,0)/1200000,0)/100</f>
      </c>
      <c r="N282" s="14">
        <f>ROUND(N281+M282-L282,2)</f>
      </c>
      <c r="O282" s="14">
        <f>ROUND(BC282+MIN(Q281+P282-BC282,MAX(0,$CC282-BQ282)),2)</f>
      </c>
      <c r="P282" s="14">
        <f>ROUND(ROUND(Q281*100,0)*ROUND(P$3*100000,0)/1200000,0)/100</f>
      </c>
      <c r="Q282" s="14">
        <f>ROUND(Q281+P282-O282,2)</f>
      </c>
      <c r="R282" s="14">
        <f>ROUND(BD282+MIN(T281+S282-BD282,MAX(0,$CC282-BR282)),2)</f>
      </c>
      <c r="S282" s="14">
        <f>ROUND(ROUND(T281*100,0)*ROUND(S$3*100000,0)/1200000,0)/100</f>
      </c>
      <c r="T282" s="14">
        <f>ROUND(T281+S282-R282,2)</f>
      </c>
      <c r="U282" s="14">
        <f>ROUND(BE282+MIN(W281+V282-BE282,MAX(0,$CC282-BS282)),2)</f>
      </c>
      <c r="V282" s="14">
        <f>ROUND(ROUND(W281*100,0)*ROUND(V$3*100000,0)/1200000,0)/100</f>
      </c>
      <c r="W282" s="14">
        <f>ROUND(W281+V282-U282,2)</f>
      </c>
      <c r="X282" s="14">
        <f>ROUND(BF282+MIN(Z281+Y282-BF282,MAX(0,$CC282-BT282)),2)</f>
      </c>
      <c r="Y282" s="14">
        <f>ROUND(ROUND(Z281*100,0)*ROUND(Y$3*100000,0)/1200000,0)/100</f>
      </c>
      <c r="Z282" s="14">
        <f>ROUND(Z281+Y282-X282,2)</f>
      </c>
      <c r="AA282" s="14">
        <f>ROUND(BG282+MIN(AC281+AB282-BG282,MAX(0,$CC282-BU282)),2)</f>
      </c>
      <c r="AB282" s="14">
        <f>ROUND(ROUND(AC281*100,0)*ROUND(AB$3*100000,0)/1200000,0)/100</f>
      </c>
      <c r="AC282" s="14">
        <f>ROUND(AC281+AB282-AA282,2)</f>
      </c>
      <c r="AD282" s="14">
        <f>ROUND(BH282+MIN(AF281+AE282-BH282,MAX(0,$CC282-BV282)),2)</f>
      </c>
      <c r="AE282" s="14">
        <f>ROUND(ROUND(AF281*100,0)*ROUND(AE$3*100000,0)/1200000,0)/100</f>
      </c>
      <c r="AF282" s="14">
        <f>ROUND(AF281+AE282-AD282,2)</f>
      </c>
      <c r="AG282" s="14">
        <f>ROUND(BI282+MIN(AI281+AH282-BI282,MAX(0,$CC282-BW282)),2)</f>
      </c>
      <c r="AH282" s="14">
        <f>ROUND(ROUND(AI281*100,0)*ROUND(AH$3*100000,0)/1200000,0)/100</f>
      </c>
      <c r="AI282" s="14">
        <f>ROUND(AI281+AH282-AG282,2)</f>
      </c>
      <c r="AJ282" s="14">
        <f>ROUND(BJ282+MIN(AL281+AK282-BJ282,MAX(0,$CC282-BX282)),2)</f>
      </c>
      <c r="AK282" s="14">
        <f>ROUND(ROUND(AL281*100,0)*ROUND(AK$3*100000,0)/1200000,0)/100</f>
      </c>
      <c r="AL282" s="14">
        <f>ROUND(AL281+AK282-AJ282,2)</f>
      </c>
      <c r="AM282" s="14">
        <f>ROUND(BK282+MIN(AO281+AN282-BK282,MAX(0,$CC282-BY282)),2)</f>
      </c>
      <c r="AN282" s="14">
        <f>ROUND(ROUND(AO281*100,0)*ROUND(AN$3*100000,0)/1200000,0)/100</f>
      </c>
      <c r="AO282" s="14">
        <f>ROUND(AO281+AN282-AM282,2)</f>
      </c>
      <c r="AP282" s="14">
        <f>ROUND(BL282+MIN(AR281+AQ282-BL282,MAX(0,$CC282-BZ282)),2)</f>
      </c>
      <c r="AQ282" s="14">
        <f>ROUND(ROUND(AR281*100,0)*ROUND(AQ$3*100000,0)/1200000,0)/100</f>
      </c>
      <c r="AR282" s="14">
        <f>ROUND(AR281+AQ282-AP282,2)</f>
      </c>
      <c r="AS282" s="14">
        <f>ROUND(BM282+MIN(AU281+AT282-BM282,MAX(0,$CC282-CA282)),2)</f>
      </c>
      <c r="AT282" s="14">
        <f>ROUND(ROUND(AU281*100,0)*ROUND(AT$3*100000,0)/1200000,0)/100</f>
      </c>
      <c r="AU282" s="14">
        <f>ROUND(AU281+AT282-AS282,2)</f>
      </c>
      <c r="AV282" s="11">
        <f>SUMIF($C$4:$AU$4,"Payment",C282:AU282)</f>
      </c>
      <c r="AW282" s="11">
        <f>SUMIF($C$4:$AU$4,"Interest",C282:AU282)</f>
      </c>
      <c r="AX282" s="11">
        <f>ROUND(SUMIF($C$4:$AU$4,"Balance",C282:AU282),2)</f>
      </c>
      <c r="AY282">
        <f>MIN(E281+D282,C$3)</f>
      </c>
      <c r="AZ282">
        <f>MIN(H281+G282,F$3)</f>
      </c>
      <c r="BA282">
        <f>MIN(K281+J282,I$3)</f>
      </c>
      <c r="BB282">
        <f>MIN(N281+M282,L$3)</f>
      </c>
      <c r="BC282">
        <f>MIN(Q281+P282,O$3)</f>
      </c>
      <c r="BD282">
        <f>MIN(T281+S282,R$3)</f>
      </c>
      <c r="BE282">
        <f>MIN(W281+V282,U$3)</f>
      </c>
      <c r="BF282">
        <f>MIN(Z281+Y282,X$3)</f>
      </c>
      <c r="BG282">
        <f>MIN(AC281+AB282,AA$3)</f>
      </c>
      <c r="BH282">
        <f>MIN(AF281+AE282,AD$3)</f>
      </c>
      <c r="BI282">
        <f>MIN(AI281+AH282,AG$3)</f>
      </c>
      <c r="BJ282">
        <f>MIN(AL281+AK282,AJ$3)</f>
      </c>
      <c r="BK282">
        <f>MIN(AO281+AN282,AM$3)</f>
      </c>
      <c r="BL282">
        <f>MIN(AR281+AQ282,AP$3)</f>
      </c>
      <c r="BM282">
        <f>MIN(AU281+AT282,AS$3)</f>
      </c>
      <c r="BN282">
        <f>E281+D282-AY282</f>
      </c>
      <c r="BO282">
        <f>BN282+H281+G282-AZ282</f>
      </c>
      <c r="BP282">
        <f>BO282+K281+J282-BA282</f>
      </c>
      <c r="BQ282">
        <f>BP282+N281+M282-BB282</f>
      </c>
      <c r="BR282">
        <f>BQ282+Q281+P282-BC282</f>
      </c>
      <c r="BS282">
        <f>BR282+T281+S282-BD282</f>
      </c>
      <c r="BT282">
        <f>BS282+W281+V282-BE282</f>
      </c>
      <c r="BU282">
        <f>BT282+Z281+Y282-BF282</f>
      </c>
      <c r="BV282">
        <f>BU282+AC281+AB282-BG282</f>
      </c>
      <c r="BW282">
        <f>BV282+AF281+AE282-BH282</f>
      </c>
      <c r="BX282">
        <f>BW282+AI281+AH282-BI282</f>
      </c>
      <c r="BY282">
        <f>BX282+AL281+AK282-BJ282</f>
      </c>
      <c r="BZ282">
        <f>BY282+AO281+AN282-BK282</f>
      </c>
      <c r="CA282">
        <f>BZ282+AR281+AQ282-BL282</f>
      </c>
      <c r="CB282">
        <f>CA282+AU281+AT282-BM282</f>
      </c>
      <c r="CC282">
        <f>MAX(0,Plan!$B$6-SUM(AY282:BM282))</f>
      </c>
    </row>
    <row r="283" spans="1:81" x14ac:dyDescent="0.25">
      <c r="A283">
        <v>278</v>
      </c>
      <c r="B283" s="22">
        <f>EDATE(Plan!$B$5,A283-1)</f>
      </c>
      <c r="C283" s="14">
        <f>ROUND(AY283+MIN(E282+D283-AY283,$CC283),2)</f>
      </c>
      <c r="D283" s="14">
        <f>ROUND(ROUND(E282*100,0)*ROUND(D$3*100000,0)/1200000,0)/100</f>
      </c>
      <c r="E283" s="14">
        <f>ROUND(E282+D283-C283,2)</f>
      </c>
      <c r="F283" s="14">
        <f>ROUND(AZ283+MIN(H282+G283-AZ283,MAX(0,$CC283-BN283)),2)</f>
      </c>
      <c r="G283" s="14">
        <f>ROUND(ROUND(H282*100,0)*ROUND(G$3*100000,0)/1200000,0)/100</f>
      </c>
      <c r="H283" s="14">
        <f>ROUND(H282+G283-F283,2)</f>
      </c>
      <c r="I283" s="14">
        <f>ROUND(BA283+MIN(K282+J283-BA283,MAX(0,$CC283-BO283)),2)</f>
      </c>
      <c r="J283" s="14">
        <f>ROUND(ROUND(K282*100,0)*ROUND(J$3*100000,0)/1200000,0)/100</f>
      </c>
      <c r="K283" s="14">
        <f>ROUND(K282+J283-I283,2)</f>
      </c>
      <c r="L283" s="14">
        <f>ROUND(BB283+MIN(N282+M283-BB283,MAX(0,$CC283-BP283)),2)</f>
      </c>
      <c r="M283" s="14">
        <f>ROUND(ROUND(N282*100,0)*ROUND(M$3*100000,0)/1200000,0)/100</f>
      </c>
      <c r="N283" s="14">
        <f>ROUND(N282+M283-L283,2)</f>
      </c>
      <c r="O283" s="14">
        <f>ROUND(BC283+MIN(Q282+P283-BC283,MAX(0,$CC283-BQ283)),2)</f>
      </c>
      <c r="P283" s="14">
        <f>ROUND(ROUND(Q282*100,0)*ROUND(P$3*100000,0)/1200000,0)/100</f>
      </c>
      <c r="Q283" s="14">
        <f>ROUND(Q282+P283-O283,2)</f>
      </c>
      <c r="R283" s="14">
        <f>ROUND(BD283+MIN(T282+S283-BD283,MAX(0,$CC283-BR283)),2)</f>
      </c>
      <c r="S283" s="14">
        <f>ROUND(ROUND(T282*100,0)*ROUND(S$3*100000,0)/1200000,0)/100</f>
      </c>
      <c r="T283" s="14">
        <f>ROUND(T282+S283-R283,2)</f>
      </c>
      <c r="U283" s="14">
        <f>ROUND(BE283+MIN(W282+V283-BE283,MAX(0,$CC283-BS283)),2)</f>
      </c>
      <c r="V283" s="14">
        <f>ROUND(ROUND(W282*100,0)*ROUND(V$3*100000,0)/1200000,0)/100</f>
      </c>
      <c r="W283" s="14">
        <f>ROUND(W282+V283-U283,2)</f>
      </c>
      <c r="X283" s="14">
        <f>ROUND(BF283+MIN(Z282+Y283-BF283,MAX(0,$CC283-BT283)),2)</f>
      </c>
      <c r="Y283" s="14">
        <f>ROUND(ROUND(Z282*100,0)*ROUND(Y$3*100000,0)/1200000,0)/100</f>
      </c>
      <c r="Z283" s="14">
        <f>ROUND(Z282+Y283-X283,2)</f>
      </c>
      <c r="AA283" s="14">
        <f>ROUND(BG283+MIN(AC282+AB283-BG283,MAX(0,$CC283-BU283)),2)</f>
      </c>
      <c r="AB283" s="14">
        <f>ROUND(ROUND(AC282*100,0)*ROUND(AB$3*100000,0)/1200000,0)/100</f>
      </c>
      <c r="AC283" s="14">
        <f>ROUND(AC282+AB283-AA283,2)</f>
      </c>
      <c r="AD283" s="14">
        <f>ROUND(BH283+MIN(AF282+AE283-BH283,MAX(0,$CC283-BV283)),2)</f>
      </c>
      <c r="AE283" s="14">
        <f>ROUND(ROUND(AF282*100,0)*ROUND(AE$3*100000,0)/1200000,0)/100</f>
      </c>
      <c r="AF283" s="14">
        <f>ROUND(AF282+AE283-AD283,2)</f>
      </c>
      <c r="AG283" s="14">
        <f>ROUND(BI283+MIN(AI282+AH283-BI283,MAX(0,$CC283-BW283)),2)</f>
      </c>
      <c r="AH283" s="14">
        <f>ROUND(ROUND(AI282*100,0)*ROUND(AH$3*100000,0)/1200000,0)/100</f>
      </c>
      <c r="AI283" s="14">
        <f>ROUND(AI282+AH283-AG283,2)</f>
      </c>
      <c r="AJ283" s="14">
        <f>ROUND(BJ283+MIN(AL282+AK283-BJ283,MAX(0,$CC283-BX283)),2)</f>
      </c>
      <c r="AK283" s="14">
        <f>ROUND(ROUND(AL282*100,0)*ROUND(AK$3*100000,0)/1200000,0)/100</f>
      </c>
      <c r="AL283" s="14">
        <f>ROUND(AL282+AK283-AJ283,2)</f>
      </c>
      <c r="AM283" s="14">
        <f>ROUND(BK283+MIN(AO282+AN283-BK283,MAX(0,$CC283-BY283)),2)</f>
      </c>
      <c r="AN283" s="14">
        <f>ROUND(ROUND(AO282*100,0)*ROUND(AN$3*100000,0)/1200000,0)/100</f>
      </c>
      <c r="AO283" s="14">
        <f>ROUND(AO282+AN283-AM283,2)</f>
      </c>
      <c r="AP283" s="14">
        <f>ROUND(BL283+MIN(AR282+AQ283-BL283,MAX(0,$CC283-BZ283)),2)</f>
      </c>
      <c r="AQ283" s="14">
        <f>ROUND(ROUND(AR282*100,0)*ROUND(AQ$3*100000,0)/1200000,0)/100</f>
      </c>
      <c r="AR283" s="14">
        <f>ROUND(AR282+AQ283-AP283,2)</f>
      </c>
      <c r="AS283" s="14">
        <f>ROUND(BM283+MIN(AU282+AT283-BM283,MAX(0,$CC283-CA283)),2)</f>
      </c>
      <c r="AT283" s="14">
        <f>ROUND(ROUND(AU282*100,0)*ROUND(AT$3*100000,0)/1200000,0)/100</f>
      </c>
      <c r="AU283" s="14">
        <f>ROUND(AU282+AT283-AS283,2)</f>
      </c>
      <c r="AV283" s="11">
        <f>SUMIF($C$4:$AU$4,"Payment",C283:AU283)</f>
      </c>
      <c r="AW283" s="11">
        <f>SUMIF($C$4:$AU$4,"Interest",C283:AU283)</f>
      </c>
      <c r="AX283" s="11">
        <f>ROUND(SUMIF($C$4:$AU$4,"Balance",C283:AU283),2)</f>
      </c>
      <c r="AY283">
        <f>MIN(E282+D283,C$3)</f>
      </c>
      <c r="AZ283">
        <f>MIN(H282+G283,F$3)</f>
      </c>
      <c r="BA283">
        <f>MIN(K282+J283,I$3)</f>
      </c>
      <c r="BB283">
        <f>MIN(N282+M283,L$3)</f>
      </c>
      <c r="BC283">
        <f>MIN(Q282+P283,O$3)</f>
      </c>
      <c r="BD283">
        <f>MIN(T282+S283,R$3)</f>
      </c>
      <c r="BE283">
        <f>MIN(W282+V283,U$3)</f>
      </c>
      <c r="BF283">
        <f>MIN(Z282+Y283,X$3)</f>
      </c>
      <c r="BG283">
        <f>MIN(AC282+AB283,AA$3)</f>
      </c>
      <c r="BH283">
        <f>MIN(AF282+AE283,AD$3)</f>
      </c>
      <c r="BI283">
        <f>MIN(AI282+AH283,AG$3)</f>
      </c>
      <c r="BJ283">
        <f>MIN(AL282+AK283,AJ$3)</f>
      </c>
      <c r="BK283">
        <f>MIN(AO282+AN283,AM$3)</f>
      </c>
      <c r="BL283">
        <f>MIN(AR282+AQ283,AP$3)</f>
      </c>
      <c r="BM283">
        <f>MIN(AU282+AT283,AS$3)</f>
      </c>
      <c r="BN283">
        <f>E282+D283-AY283</f>
      </c>
      <c r="BO283">
        <f>BN283+H282+G283-AZ283</f>
      </c>
      <c r="BP283">
        <f>BO283+K282+J283-BA283</f>
      </c>
      <c r="BQ283">
        <f>BP283+N282+M283-BB283</f>
      </c>
      <c r="BR283">
        <f>BQ283+Q282+P283-BC283</f>
      </c>
      <c r="BS283">
        <f>BR283+T282+S283-BD283</f>
      </c>
      <c r="BT283">
        <f>BS283+W282+V283-BE283</f>
      </c>
      <c r="BU283">
        <f>BT283+Z282+Y283-BF283</f>
      </c>
      <c r="BV283">
        <f>BU283+AC282+AB283-BG283</f>
      </c>
      <c r="BW283">
        <f>BV283+AF282+AE283-BH283</f>
      </c>
      <c r="BX283">
        <f>BW283+AI282+AH283-BI283</f>
      </c>
      <c r="BY283">
        <f>BX283+AL282+AK283-BJ283</f>
      </c>
      <c r="BZ283">
        <f>BY283+AO282+AN283-BK283</f>
      </c>
      <c r="CA283">
        <f>BZ283+AR282+AQ283-BL283</f>
      </c>
      <c r="CB283">
        <f>CA283+AU282+AT283-BM283</f>
      </c>
      <c r="CC283">
        <f>MAX(0,Plan!$B$6-SUM(AY283:BM283))</f>
      </c>
    </row>
    <row r="284" spans="1:81" x14ac:dyDescent="0.25">
      <c r="A284">
        <v>279</v>
      </c>
      <c r="B284" s="22">
        <f>EDATE(Plan!$B$5,A284-1)</f>
      </c>
      <c r="C284" s="14">
        <f>ROUND(AY284+MIN(E283+D284-AY284,$CC284),2)</f>
      </c>
      <c r="D284" s="14">
        <f>ROUND(ROUND(E283*100,0)*ROUND(D$3*100000,0)/1200000,0)/100</f>
      </c>
      <c r="E284" s="14">
        <f>ROUND(E283+D284-C284,2)</f>
      </c>
      <c r="F284" s="14">
        <f>ROUND(AZ284+MIN(H283+G284-AZ284,MAX(0,$CC284-BN284)),2)</f>
      </c>
      <c r="G284" s="14">
        <f>ROUND(ROUND(H283*100,0)*ROUND(G$3*100000,0)/1200000,0)/100</f>
      </c>
      <c r="H284" s="14">
        <f>ROUND(H283+G284-F284,2)</f>
      </c>
      <c r="I284" s="14">
        <f>ROUND(BA284+MIN(K283+J284-BA284,MAX(0,$CC284-BO284)),2)</f>
      </c>
      <c r="J284" s="14">
        <f>ROUND(ROUND(K283*100,0)*ROUND(J$3*100000,0)/1200000,0)/100</f>
      </c>
      <c r="K284" s="14">
        <f>ROUND(K283+J284-I284,2)</f>
      </c>
      <c r="L284" s="14">
        <f>ROUND(BB284+MIN(N283+M284-BB284,MAX(0,$CC284-BP284)),2)</f>
      </c>
      <c r="M284" s="14">
        <f>ROUND(ROUND(N283*100,0)*ROUND(M$3*100000,0)/1200000,0)/100</f>
      </c>
      <c r="N284" s="14">
        <f>ROUND(N283+M284-L284,2)</f>
      </c>
      <c r="O284" s="14">
        <f>ROUND(BC284+MIN(Q283+P284-BC284,MAX(0,$CC284-BQ284)),2)</f>
      </c>
      <c r="P284" s="14">
        <f>ROUND(ROUND(Q283*100,0)*ROUND(P$3*100000,0)/1200000,0)/100</f>
      </c>
      <c r="Q284" s="14">
        <f>ROUND(Q283+P284-O284,2)</f>
      </c>
      <c r="R284" s="14">
        <f>ROUND(BD284+MIN(T283+S284-BD284,MAX(0,$CC284-BR284)),2)</f>
      </c>
      <c r="S284" s="14">
        <f>ROUND(ROUND(T283*100,0)*ROUND(S$3*100000,0)/1200000,0)/100</f>
      </c>
      <c r="T284" s="14">
        <f>ROUND(T283+S284-R284,2)</f>
      </c>
      <c r="U284" s="14">
        <f>ROUND(BE284+MIN(W283+V284-BE284,MAX(0,$CC284-BS284)),2)</f>
      </c>
      <c r="V284" s="14">
        <f>ROUND(ROUND(W283*100,0)*ROUND(V$3*100000,0)/1200000,0)/100</f>
      </c>
      <c r="W284" s="14">
        <f>ROUND(W283+V284-U284,2)</f>
      </c>
      <c r="X284" s="14">
        <f>ROUND(BF284+MIN(Z283+Y284-BF284,MAX(0,$CC284-BT284)),2)</f>
      </c>
      <c r="Y284" s="14">
        <f>ROUND(ROUND(Z283*100,0)*ROUND(Y$3*100000,0)/1200000,0)/100</f>
      </c>
      <c r="Z284" s="14">
        <f>ROUND(Z283+Y284-X284,2)</f>
      </c>
      <c r="AA284" s="14">
        <f>ROUND(BG284+MIN(AC283+AB284-BG284,MAX(0,$CC284-BU284)),2)</f>
      </c>
      <c r="AB284" s="14">
        <f>ROUND(ROUND(AC283*100,0)*ROUND(AB$3*100000,0)/1200000,0)/100</f>
      </c>
      <c r="AC284" s="14">
        <f>ROUND(AC283+AB284-AA284,2)</f>
      </c>
      <c r="AD284" s="14">
        <f>ROUND(BH284+MIN(AF283+AE284-BH284,MAX(0,$CC284-BV284)),2)</f>
      </c>
      <c r="AE284" s="14">
        <f>ROUND(ROUND(AF283*100,0)*ROUND(AE$3*100000,0)/1200000,0)/100</f>
      </c>
      <c r="AF284" s="14">
        <f>ROUND(AF283+AE284-AD284,2)</f>
      </c>
      <c r="AG284" s="14">
        <f>ROUND(BI284+MIN(AI283+AH284-BI284,MAX(0,$CC284-BW284)),2)</f>
      </c>
      <c r="AH284" s="14">
        <f>ROUND(ROUND(AI283*100,0)*ROUND(AH$3*100000,0)/1200000,0)/100</f>
      </c>
      <c r="AI284" s="14">
        <f>ROUND(AI283+AH284-AG284,2)</f>
      </c>
      <c r="AJ284" s="14">
        <f>ROUND(BJ284+MIN(AL283+AK284-BJ284,MAX(0,$CC284-BX284)),2)</f>
      </c>
      <c r="AK284" s="14">
        <f>ROUND(ROUND(AL283*100,0)*ROUND(AK$3*100000,0)/1200000,0)/100</f>
      </c>
      <c r="AL284" s="14">
        <f>ROUND(AL283+AK284-AJ284,2)</f>
      </c>
      <c r="AM284" s="14">
        <f>ROUND(BK284+MIN(AO283+AN284-BK284,MAX(0,$CC284-BY284)),2)</f>
      </c>
      <c r="AN284" s="14">
        <f>ROUND(ROUND(AO283*100,0)*ROUND(AN$3*100000,0)/1200000,0)/100</f>
      </c>
      <c r="AO284" s="14">
        <f>ROUND(AO283+AN284-AM284,2)</f>
      </c>
      <c r="AP284" s="14">
        <f>ROUND(BL284+MIN(AR283+AQ284-BL284,MAX(0,$CC284-BZ284)),2)</f>
      </c>
      <c r="AQ284" s="14">
        <f>ROUND(ROUND(AR283*100,0)*ROUND(AQ$3*100000,0)/1200000,0)/100</f>
      </c>
      <c r="AR284" s="14">
        <f>ROUND(AR283+AQ284-AP284,2)</f>
      </c>
      <c r="AS284" s="14">
        <f>ROUND(BM284+MIN(AU283+AT284-BM284,MAX(0,$CC284-CA284)),2)</f>
      </c>
      <c r="AT284" s="14">
        <f>ROUND(ROUND(AU283*100,0)*ROUND(AT$3*100000,0)/1200000,0)/100</f>
      </c>
      <c r="AU284" s="14">
        <f>ROUND(AU283+AT284-AS284,2)</f>
      </c>
      <c r="AV284" s="11">
        <f>SUMIF($C$4:$AU$4,"Payment",C284:AU284)</f>
      </c>
      <c r="AW284" s="11">
        <f>SUMIF($C$4:$AU$4,"Interest",C284:AU284)</f>
      </c>
      <c r="AX284" s="11">
        <f>ROUND(SUMIF($C$4:$AU$4,"Balance",C284:AU284),2)</f>
      </c>
      <c r="AY284">
        <f>MIN(E283+D284,C$3)</f>
      </c>
      <c r="AZ284">
        <f>MIN(H283+G284,F$3)</f>
      </c>
      <c r="BA284">
        <f>MIN(K283+J284,I$3)</f>
      </c>
      <c r="BB284">
        <f>MIN(N283+M284,L$3)</f>
      </c>
      <c r="BC284">
        <f>MIN(Q283+P284,O$3)</f>
      </c>
      <c r="BD284">
        <f>MIN(T283+S284,R$3)</f>
      </c>
      <c r="BE284">
        <f>MIN(W283+V284,U$3)</f>
      </c>
      <c r="BF284">
        <f>MIN(Z283+Y284,X$3)</f>
      </c>
      <c r="BG284">
        <f>MIN(AC283+AB284,AA$3)</f>
      </c>
      <c r="BH284">
        <f>MIN(AF283+AE284,AD$3)</f>
      </c>
      <c r="BI284">
        <f>MIN(AI283+AH284,AG$3)</f>
      </c>
      <c r="BJ284">
        <f>MIN(AL283+AK284,AJ$3)</f>
      </c>
      <c r="BK284">
        <f>MIN(AO283+AN284,AM$3)</f>
      </c>
      <c r="BL284">
        <f>MIN(AR283+AQ284,AP$3)</f>
      </c>
      <c r="BM284">
        <f>MIN(AU283+AT284,AS$3)</f>
      </c>
      <c r="BN284">
        <f>E283+D284-AY284</f>
      </c>
      <c r="BO284">
        <f>BN284+H283+G284-AZ284</f>
      </c>
      <c r="BP284">
        <f>BO284+K283+J284-BA284</f>
      </c>
      <c r="BQ284">
        <f>BP284+N283+M284-BB284</f>
      </c>
      <c r="BR284">
        <f>BQ284+Q283+P284-BC284</f>
      </c>
      <c r="BS284">
        <f>BR284+T283+S284-BD284</f>
      </c>
      <c r="BT284">
        <f>BS284+W283+V284-BE284</f>
      </c>
      <c r="BU284">
        <f>BT284+Z283+Y284-BF284</f>
      </c>
      <c r="BV284">
        <f>BU284+AC283+AB284-BG284</f>
      </c>
      <c r="BW284">
        <f>BV284+AF283+AE284-BH284</f>
      </c>
      <c r="BX284">
        <f>BW284+AI283+AH284-BI284</f>
      </c>
      <c r="BY284">
        <f>BX284+AL283+AK284-BJ284</f>
      </c>
      <c r="BZ284">
        <f>BY284+AO283+AN284-BK284</f>
      </c>
      <c r="CA284">
        <f>BZ284+AR283+AQ284-BL284</f>
      </c>
      <c r="CB284">
        <f>CA284+AU283+AT284-BM284</f>
      </c>
      <c r="CC284">
        <f>MAX(0,Plan!$B$6-SUM(AY284:BM284))</f>
      </c>
    </row>
    <row r="285" spans="1:81" x14ac:dyDescent="0.25">
      <c r="A285">
        <v>280</v>
      </c>
      <c r="B285" s="22">
        <f>EDATE(Plan!$B$5,A285-1)</f>
      </c>
      <c r="C285" s="14">
        <f>ROUND(AY285+MIN(E284+D285-AY285,$CC285),2)</f>
      </c>
      <c r="D285" s="14">
        <f>ROUND(ROUND(E284*100,0)*ROUND(D$3*100000,0)/1200000,0)/100</f>
      </c>
      <c r="E285" s="14">
        <f>ROUND(E284+D285-C285,2)</f>
      </c>
      <c r="F285" s="14">
        <f>ROUND(AZ285+MIN(H284+G285-AZ285,MAX(0,$CC285-BN285)),2)</f>
      </c>
      <c r="G285" s="14">
        <f>ROUND(ROUND(H284*100,0)*ROUND(G$3*100000,0)/1200000,0)/100</f>
      </c>
      <c r="H285" s="14">
        <f>ROUND(H284+G285-F285,2)</f>
      </c>
      <c r="I285" s="14">
        <f>ROUND(BA285+MIN(K284+J285-BA285,MAX(0,$CC285-BO285)),2)</f>
      </c>
      <c r="J285" s="14">
        <f>ROUND(ROUND(K284*100,0)*ROUND(J$3*100000,0)/1200000,0)/100</f>
      </c>
      <c r="K285" s="14">
        <f>ROUND(K284+J285-I285,2)</f>
      </c>
      <c r="L285" s="14">
        <f>ROUND(BB285+MIN(N284+M285-BB285,MAX(0,$CC285-BP285)),2)</f>
      </c>
      <c r="M285" s="14">
        <f>ROUND(ROUND(N284*100,0)*ROUND(M$3*100000,0)/1200000,0)/100</f>
      </c>
      <c r="N285" s="14">
        <f>ROUND(N284+M285-L285,2)</f>
      </c>
      <c r="O285" s="14">
        <f>ROUND(BC285+MIN(Q284+P285-BC285,MAX(0,$CC285-BQ285)),2)</f>
      </c>
      <c r="P285" s="14">
        <f>ROUND(ROUND(Q284*100,0)*ROUND(P$3*100000,0)/1200000,0)/100</f>
      </c>
      <c r="Q285" s="14">
        <f>ROUND(Q284+P285-O285,2)</f>
      </c>
      <c r="R285" s="14">
        <f>ROUND(BD285+MIN(T284+S285-BD285,MAX(0,$CC285-BR285)),2)</f>
      </c>
      <c r="S285" s="14">
        <f>ROUND(ROUND(T284*100,0)*ROUND(S$3*100000,0)/1200000,0)/100</f>
      </c>
      <c r="T285" s="14">
        <f>ROUND(T284+S285-R285,2)</f>
      </c>
      <c r="U285" s="14">
        <f>ROUND(BE285+MIN(W284+V285-BE285,MAX(0,$CC285-BS285)),2)</f>
      </c>
      <c r="V285" s="14">
        <f>ROUND(ROUND(W284*100,0)*ROUND(V$3*100000,0)/1200000,0)/100</f>
      </c>
      <c r="W285" s="14">
        <f>ROUND(W284+V285-U285,2)</f>
      </c>
      <c r="X285" s="14">
        <f>ROUND(BF285+MIN(Z284+Y285-BF285,MAX(0,$CC285-BT285)),2)</f>
      </c>
      <c r="Y285" s="14">
        <f>ROUND(ROUND(Z284*100,0)*ROUND(Y$3*100000,0)/1200000,0)/100</f>
      </c>
      <c r="Z285" s="14">
        <f>ROUND(Z284+Y285-X285,2)</f>
      </c>
      <c r="AA285" s="14">
        <f>ROUND(BG285+MIN(AC284+AB285-BG285,MAX(0,$CC285-BU285)),2)</f>
      </c>
      <c r="AB285" s="14">
        <f>ROUND(ROUND(AC284*100,0)*ROUND(AB$3*100000,0)/1200000,0)/100</f>
      </c>
      <c r="AC285" s="14">
        <f>ROUND(AC284+AB285-AA285,2)</f>
      </c>
      <c r="AD285" s="14">
        <f>ROUND(BH285+MIN(AF284+AE285-BH285,MAX(0,$CC285-BV285)),2)</f>
      </c>
      <c r="AE285" s="14">
        <f>ROUND(ROUND(AF284*100,0)*ROUND(AE$3*100000,0)/1200000,0)/100</f>
      </c>
      <c r="AF285" s="14">
        <f>ROUND(AF284+AE285-AD285,2)</f>
      </c>
      <c r="AG285" s="14">
        <f>ROUND(BI285+MIN(AI284+AH285-BI285,MAX(0,$CC285-BW285)),2)</f>
      </c>
      <c r="AH285" s="14">
        <f>ROUND(ROUND(AI284*100,0)*ROUND(AH$3*100000,0)/1200000,0)/100</f>
      </c>
      <c r="AI285" s="14">
        <f>ROUND(AI284+AH285-AG285,2)</f>
      </c>
      <c r="AJ285" s="14">
        <f>ROUND(BJ285+MIN(AL284+AK285-BJ285,MAX(0,$CC285-BX285)),2)</f>
      </c>
      <c r="AK285" s="14">
        <f>ROUND(ROUND(AL284*100,0)*ROUND(AK$3*100000,0)/1200000,0)/100</f>
      </c>
      <c r="AL285" s="14">
        <f>ROUND(AL284+AK285-AJ285,2)</f>
      </c>
      <c r="AM285" s="14">
        <f>ROUND(BK285+MIN(AO284+AN285-BK285,MAX(0,$CC285-BY285)),2)</f>
      </c>
      <c r="AN285" s="14">
        <f>ROUND(ROUND(AO284*100,0)*ROUND(AN$3*100000,0)/1200000,0)/100</f>
      </c>
      <c r="AO285" s="14">
        <f>ROUND(AO284+AN285-AM285,2)</f>
      </c>
      <c r="AP285" s="14">
        <f>ROUND(BL285+MIN(AR284+AQ285-BL285,MAX(0,$CC285-BZ285)),2)</f>
      </c>
      <c r="AQ285" s="14">
        <f>ROUND(ROUND(AR284*100,0)*ROUND(AQ$3*100000,0)/1200000,0)/100</f>
      </c>
      <c r="AR285" s="14">
        <f>ROUND(AR284+AQ285-AP285,2)</f>
      </c>
      <c r="AS285" s="14">
        <f>ROUND(BM285+MIN(AU284+AT285-BM285,MAX(0,$CC285-CA285)),2)</f>
      </c>
      <c r="AT285" s="14">
        <f>ROUND(ROUND(AU284*100,0)*ROUND(AT$3*100000,0)/1200000,0)/100</f>
      </c>
      <c r="AU285" s="14">
        <f>ROUND(AU284+AT285-AS285,2)</f>
      </c>
      <c r="AV285" s="11">
        <f>SUMIF($C$4:$AU$4,"Payment",C285:AU285)</f>
      </c>
      <c r="AW285" s="11">
        <f>SUMIF($C$4:$AU$4,"Interest",C285:AU285)</f>
      </c>
      <c r="AX285" s="11">
        <f>ROUND(SUMIF($C$4:$AU$4,"Balance",C285:AU285),2)</f>
      </c>
      <c r="AY285">
        <f>MIN(E284+D285,C$3)</f>
      </c>
      <c r="AZ285">
        <f>MIN(H284+G285,F$3)</f>
      </c>
      <c r="BA285">
        <f>MIN(K284+J285,I$3)</f>
      </c>
      <c r="BB285">
        <f>MIN(N284+M285,L$3)</f>
      </c>
      <c r="BC285">
        <f>MIN(Q284+P285,O$3)</f>
      </c>
      <c r="BD285">
        <f>MIN(T284+S285,R$3)</f>
      </c>
      <c r="BE285">
        <f>MIN(W284+V285,U$3)</f>
      </c>
      <c r="BF285">
        <f>MIN(Z284+Y285,X$3)</f>
      </c>
      <c r="BG285">
        <f>MIN(AC284+AB285,AA$3)</f>
      </c>
      <c r="BH285">
        <f>MIN(AF284+AE285,AD$3)</f>
      </c>
      <c r="BI285">
        <f>MIN(AI284+AH285,AG$3)</f>
      </c>
      <c r="BJ285">
        <f>MIN(AL284+AK285,AJ$3)</f>
      </c>
      <c r="BK285">
        <f>MIN(AO284+AN285,AM$3)</f>
      </c>
      <c r="BL285">
        <f>MIN(AR284+AQ285,AP$3)</f>
      </c>
      <c r="BM285">
        <f>MIN(AU284+AT285,AS$3)</f>
      </c>
      <c r="BN285">
        <f>E284+D285-AY285</f>
      </c>
      <c r="BO285">
        <f>BN285+H284+G285-AZ285</f>
      </c>
      <c r="BP285">
        <f>BO285+K284+J285-BA285</f>
      </c>
      <c r="BQ285">
        <f>BP285+N284+M285-BB285</f>
      </c>
      <c r="BR285">
        <f>BQ285+Q284+P285-BC285</f>
      </c>
      <c r="BS285">
        <f>BR285+T284+S285-BD285</f>
      </c>
      <c r="BT285">
        <f>BS285+W284+V285-BE285</f>
      </c>
      <c r="BU285">
        <f>BT285+Z284+Y285-BF285</f>
      </c>
      <c r="BV285">
        <f>BU285+AC284+AB285-BG285</f>
      </c>
      <c r="BW285">
        <f>BV285+AF284+AE285-BH285</f>
      </c>
      <c r="BX285">
        <f>BW285+AI284+AH285-BI285</f>
      </c>
      <c r="BY285">
        <f>BX285+AL284+AK285-BJ285</f>
      </c>
      <c r="BZ285">
        <f>BY285+AO284+AN285-BK285</f>
      </c>
      <c r="CA285">
        <f>BZ285+AR284+AQ285-BL285</f>
      </c>
      <c r="CB285">
        <f>CA285+AU284+AT285-BM285</f>
      </c>
      <c r="CC285">
        <f>MAX(0,Plan!$B$6-SUM(AY285:BM285))</f>
      </c>
    </row>
    <row r="286" spans="1:81" x14ac:dyDescent="0.25">
      <c r="A286">
        <v>281</v>
      </c>
      <c r="B286" s="22">
        <f>EDATE(Plan!$B$5,A286-1)</f>
      </c>
      <c r="C286" s="14">
        <f>ROUND(AY286+MIN(E285+D286-AY286,$CC286),2)</f>
      </c>
      <c r="D286" s="14">
        <f>ROUND(ROUND(E285*100,0)*ROUND(D$3*100000,0)/1200000,0)/100</f>
      </c>
      <c r="E286" s="14">
        <f>ROUND(E285+D286-C286,2)</f>
      </c>
      <c r="F286" s="14">
        <f>ROUND(AZ286+MIN(H285+G286-AZ286,MAX(0,$CC286-BN286)),2)</f>
      </c>
      <c r="G286" s="14">
        <f>ROUND(ROUND(H285*100,0)*ROUND(G$3*100000,0)/1200000,0)/100</f>
      </c>
      <c r="H286" s="14">
        <f>ROUND(H285+G286-F286,2)</f>
      </c>
      <c r="I286" s="14">
        <f>ROUND(BA286+MIN(K285+J286-BA286,MAX(0,$CC286-BO286)),2)</f>
      </c>
      <c r="J286" s="14">
        <f>ROUND(ROUND(K285*100,0)*ROUND(J$3*100000,0)/1200000,0)/100</f>
      </c>
      <c r="K286" s="14">
        <f>ROUND(K285+J286-I286,2)</f>
      </c>
      <c r="L286" s="14">
        <f>ROUND(BB286+MIN(N285+M286-BB286,MAX(0,$CC286-BP286)),2)</f>
      </c>
      <c r="M286" s="14">
        <f>ROUND(ROUND(N285*100,0)*ROUND(M$3*100000,0)/1200000,0)/100</f>
      </c>
      <c r="N286" s="14">
        <f>ROUND(N285+M286-L286,2)</f>
      </c>
      <c r="O286" s="14">
        <f>ROUND(BC286+MIN(Q285+P286-BC286,MAX(0,$CC286-BQ286)),2)</f>
      </c>
      <c r="P286" s="14">
        <f>ROUND(ROUND(Q285*100,0)*ROUND(P$3*100000,0)/1200000,0)/100</f>
      </c>
      <c r="Q286" s="14">
        <f>ROUND(Q285+P286-O286,2)</f>
      </c>
      <c r="R286" s="14">
        <f>ROUND(BD286+MIN(T285+S286-BD286,MAX(0,$CC286-BR286)),2)</f>
      </c>
      <c r="S286" s="14">
        <f>ROUND(ROUND(T285*100,0)*ROUND(S$3*100000,0)/1200000,0)/100</f>
      </c>
      <c r="T286" s="14">
        <f>ROUND(T285+S286-R286,2)</f>
      </c>
      <c r="U286" s="14">
        <f>ROUND(BE286+MIN(W285+V286-BE286,MAX(0,$CC286-BS286)),2)</f>
      </c>
      <c r="V286" s="14">
        <f>ROUND(ROUND(W285*100,0)*ROUND(V$3*100000,0)/1200000,0)/100</f>
      </c>
      <c r="W286" s="14">
        <f>ROUND(W285+V286-U286,2)</f>
      </c>
      <c r="X286" s="14">
        <f>ROUND(BF286+MIN(Z285+Y286-BF286,MAX(0,$CC286-BT286)),2)</f>
      </c>
      <c r="Y286" s="14">
        <f>ROUND(ROUND(Z285*100,0)*ROUND(Y$3*100000,0)/1200000,0)/100</f>
      </c>
      <c r="Z286" s="14">
        <f>ROUND(Z285+Y286-X286,2)</f>
      </c>
      <c r="AA286" s="14">
        <f>ROUND(BG286+MIN(AC285+AB286-BG286,MAX(0,$CC286-BU286)),2)</f>
      </c>
      <c r="AB286" s="14">
        <f>ROUND(ROUND(AC285*100,0)*ROUND(AB$3*100000,0)/1200000,0)/100</f>
      </c>
      <c r="AC286" s="14">
        <f>ROUND(AC285+AB286-AA286,2)</f>
      </c>
      <c r="AD286" s="14">
        <f>ROUND(BH286+MIN(AF285+AE286-BH286,MAX(0,$CC286-BV286)),2)</f>
      </c>
      <c r="AE286" s="14">
        <f>ROUND(ROUND(AF285*100,0)*ROUND(AE$3*100000,0)/1200000,0)/100</f>
      </c>
      <c r="AF286" s="14">
        <f>ROUND(AF285+AE286-AD286,2)</f>
      </c>
      <c r="AG286" s="14">
        <f>ROUND(BI286+MIN(AI285+AH286-BI286,MAX(0,$CC286-BW286)),2)</f>
      </c>
      <c r="AH286" s="14">
        <f>ROUND(ROUND(AI285*100,0)*ROUND(AH$3*100000,0)/1200000,0)/100</f>
      </c>
      <c r="AI286" s="14">
        <f>ROUND(AI285+AH286-AG286,2)</f>
      </c>
      <c r="AJ286" s="14">
        <f>ROUND(BJ286+MIN(AL285+AK286-BJ286,MAX(0,$CC286-BX286)),2)</f>
      </c>
      <c r="AK286" s="14">
        <f>ROUND(ROUND(AL285*100,0)*ROUND(AK$3*100000,0)/1200000,0)/100</f>
      </c>
      <c r="AL286" s="14">
        <f>ROUND(AL285+AK286-AJ286,2)</f>
      </c>
      <c r="AM286" s="14">
        <f>ROUND(BK286+MIN(AO285+AN286-BK286,MAX(0,$CC286-BY286)),2)</f>
      </c>
      <c r="AN286" s="14">
        <f>ROUND(ROUND(AO285*100,0)*ROUND(AN$3*100000,0)/1200000,0)/100</f>
      </c>
      <c r="AO286" s="14">
        <f>ROUND(AO285+AN286-AM286,2)</f>
      </c>
      <c r="AP286" s="14">
        <f>ROUND(BL286+MIN(AR285+AQ286-BL286,MAX(0,$CC286-BZ286)),2)</f>
      </c>
      <c r="AQ286" s="14">
        <f>ROUND(ROUND(AR285*100,0)*ROUND(AQ$3*100000,0)/1200000,0)/100</f>
      </c>
      <c r="AR286" s="14">
        <f>ROUND(AR285+AQ286-AP286,2)</f>
      </c>
      <c r="AS286" s="14">
        <f>ROUND(BM286+MIN(AU285+AT286-BM286,MAX(0,$CC286-CA286)),2)</f>
      </c>
      <c r="AT286" s="14">
        <f>ROUND(ROUND(AU285*100,0)*ROUND(AT$3*100000,0)/1200000,0)/100</f>
      </c>
      <c r="AU286" s="14">
        <f>ROUND(AU285+AT286-AS286,2)</f>
      </c>
      <c r="AV286" s="11">
        <f>SUMIF($C$4:$AU$4,"Payment",C286:AU286)</f>
      </c>
      <c r="AW286" s="11">
        <f>SUMIF($C$4:$AU$4,"Interest",C286:AU286)</f>
      </c>
      <c r="AX286" s="11">
        <f>ROUND(SUMIF($C$4:$AU$4,"Balance",C286:AU286),2)</f>
      </c>
      <c r="AY286">
        <f>MIN(E285+D286,C$3)</f>
      </c>
      <c r="AZ286">
        <f>MIN(H285+G286,F$3)</f>
      </c>
      <c r="BA286">
        <f>MIN(K285+J286,I$3)</f>
      </c>
      <c r="BB286">
        <f>MIN(N285+M286,L$3)</f>
      </c>
      <c r="BC286">
        <f>MIN(Q285+P286,O$3)</f>
      </c>
      <c r="BD286">
        <f>MIN(T285+S286,R$3)</f>
      </c>
      <c r="BE286">
        <f>MIN(W285+V286,U$3)</f>
      </c>
      <c r="BF286">
        <f>MIN(Z285+Y286,X$3)</f>
      </c>
      <c r="BG286">
        <f>MIN(AC285+AB286,AA$3)</f>
      </c>
      <c r="BH286">
        <f>MIN(AF285+AE286,AD$3)</f>
      </c>
      <c r="BI286">
        <f>MIN(AI285+AH286,AG$3)</f>
      </c>
      <c r="BJ286">
        <f>MIN(AL285+AK286,AJ$3)</f>
      </c>
      <c r="BK286">
        <f>MIN(AO285+AN286,AM$3)</f>
      </c>
      <c r="BL286">
        <f>MIN(AR285+AQ286,AP$3)</f>
      </c>
      <c r="BM286">
        <f>MIN(AU285+AT286,AS$3)</f>
      </c>
      <c r="BN286">
        <f>E285+D286-AY286</f>
      </c>
      <c r="BO286">
        <f>BN286+H285+G286-AZ286</f>
      </c>
      <c r="BP286">
        <f>BO286+K285+J286-BA286</f>
      </c>
      <c r="BQ286">
        <f>BP286+N285+M286-BB286</f>
      </c>
      <c r="BR286">
        <f>BQ286+Q285+P286-BC286</f>
      </c>
      <c r="BS286">
        <f>BR286+T285+S286-BD286</f>
      </c>
      <c r="BT286">
        <f>BS286+W285+V286-BE286</f>
      </c>
      <c r="BU286">
        <f>BT286+Z285+Y286-BF286</f>
      </c>
      <c r="BV286">
        <f>BU286+AC285+AB286-BG286</f>
      </c>
      <c r="BW286">
        <f>BV286+AF285+AE286-BH286</f>
      </c>
      <c r="BX286">
        <f>BW286+AI285+AH286-BI286</f>
      </c>
      <c r="BY286">
        <f>BX286+AL285+AK286-BJ286</f>
      </c>
      <c r="BZ286">
        <f>BY286+AO285+AN286-BK286</f>
      </c>
      <c r="CA286">
        <f>BZ286+AR285+AQ286-BL286</f>
      </c>
      <c r="CB286">
        <f>CA286+AU285+AT286-BM286</f>
      </c>
      <c r="CC286">
        <f>MAX(0,Plan!$B$6-SUM(AY286:BM286))</f>
      </c>
    </row>
    <row r="287" spans="1:81" x14ac:dyDescent="0.25">
      <c r="A287">
        <v>282</v>
      </c>
      <c r="B287" s="22">
        <f>EDATE(Plan!$B$5,A287-1)</f>
      </c>
      <c r="C287" s="14">
        <f>ROUND(AY287+MIN(E286+D287-AY287,$CC287),2)</f>
      </c>
      <c r="D287" s="14">
        <f>ROUND(ROUND(E286*100,0)*ROUND(D$3*100000,0)/1200000,0)/100</f>
      </c>
      <c r="E287" s="14">
        <f>ROUND(E286+D287-C287,2)</f>
      </c>
      <c r="F287" s="14">
        <f>ROUND(AZ287+MIN(H286+G287-AZ287,MAX(0,$CC287-BN287)),2)</f>
      </c>
      <c r="G287" s="14">
        <f>ROUND(ROUND(H286*100,0)*ROUND(G$3*100000,0)/1200000,0)/100</f>
      </c>
      <c r="H287" s="14">
        <f>ROUND(H286+G287-F287,2)</f>
      </c>
      <c r="I287" s="14">
        <f>ROUND(BA287+MIN(K286+J287-BA287,MAX(0,$CC287-BO287)),2)</f>
      </c>
      <c r="J287" s="14">
        <f>ROUND(ROUND(K286*100,0)*ROUND(J$3*100000,0)/1200000,0)/100</f>
      </c>
      <c r="K287" s="14">
        <f>ROUND(K286+J287-I287,2)</f>
      </c>
      <c r="L287" s="14">
        <f>ROUND(BB287+MIN(N286+M287-BB287,MAX(0,$CC287-BP287)),2)</f>
      </c>
      <c r="M287" s="14">
        <f>ROUND(ROUND(N286*100,0)*ROUND(M$3*100000,0)/1200000,0)/100</f>
      </c>
      <c r="N287" s="14">
        <f>ROUND(N286+M287-L287,2)</f>
      </c>
      <c r="O287" s="14">
        <f>ROUND(BC287+MIN(Q286+P287-BC287,MAX(0,$CC287-BQ287)),2)</f>
      </c>
      <c r="P287" s="14">
        <f>ROUND(ROUND(Q286*100,0)*ROUND(P$3*100000,0)/1200000,0)/100</f>
      </c>
      <c r="Q287" s="14">
        <f>ROUND(Q286+P287-O287,2)</f>
      </c>
      <c r="R287" s="14">
        <f>ROUND(BD287+MIN(T286+S287-BD287,MAX(0,$CC287-BR287)),2)</f>
      </c>
      <c r="S287" s="14">
        <f>ROUND(ROUND(T286*100,0)*ROUND(S$3*100000,0)/1200000,0)/100</f>
      </c>
      <c r="T287" s="14">
        <f>ROUND(T286+S287-R287,2)</f>
      </c>
      <c r="U287" s="14">
        <f>ROUND(BE287+MIN(W286+V287-BE287,MAX(0,$CC287-BS287)),2)</f>
      </c>
      <c r="V287" s="14">
        <f>ROUND(ROUND(W286*100,0)*ROUND(V$3*100000,0)/1200000,0)/100</f>
      </c>
      <c r="W287" s="14">
        <f>ROUND(W286+V287-U287,2)</f>
      </c>
      <c r="X287" s="14">
        <f>ROUND(BF287+MIN(Z286+Y287-BF287,MAX(0,$CC287-BT287)),2)</f>
      </c>
      <c r="Y287" s="14">
        <f>ROUND(ROUND(Z286*100,0)*ROUND(Y$3*100000,0)/1200000,0)/100</f>
      </c>
      <c r="Z287" s="14">
        <f>ROUND(Z286+Y287-X287,2)</f>
      </c>
      <c r="AA287" s="14">
        <f>ROUND(BG287+MIN(AC286+AB287-BG287,MAX(0,$CC287-BU287)),2)</f>
      </c>
      <c r="AB287" s="14">
        <f>ROUND(ROUND(AC286*100,0)*ROUND(AB$3*100000,0)/1200000,0)/100</f>
      </c>
      <c r="AC287" s="14">
        <f>ROUND(AC286+AB287-AA287,2)</f>
      </c>
      <c r="AD287" s="14">
        <f>ROUND(BH287+MIN(AF286+AE287-BH287,MAX(0,$CC287-BV287)),2)</f>
      </c>
      <c r="AE287" s="14">
        <f>ROUND(ROUND(AF286*100,0)*ROUND(AE$3*100000,0)/1200000,0)/100</f>
      </c>
      <c r="AF287" s="14">
        <f>ROUND(AF286+AE287-AD287,2)</f>
      </c>
      <c r="AG287" s="14">
        <f>ROUND(BI287+MIN(AI286+AH287-BI287,MAX(0,$CC287-BW287)),2)</f>
      </c>
      <c r="AH287" s="14">
        <f>ROUND(ROUND(AI286*100,0)*ROUND(AH$3*100000,0)/1200000,0)/100</f>
      </c>
      <c r="AI287" s="14">
        <f>ROUND(AI286+AH287-AG287,2)</f>
      </c>
      <c r="AJ287" s="14">
        <f>ROUND(BJ287+MIN(AL286+AK287-BJ287,MAX(0,$CC287-BX287)),2)</f>
      </c>
      <c r="AK287" s="14">
        <f>ROUND(ROUND(AL286*100,0)*ROUND(AK$3*100000,0)/1200000,0)/100</f>
      </c>
      <c r="AL287" s="14">
        <f>ROUND(AL286+AK287-AJ287,2)</f>
      </c>
      <c r="AM287" s="14">
        <f>ROUND(BK287+MIN(AO286+AN287-BK287,MAX(0,$CC287-BY287)),2)</f>
      </c>
      <c r="AN287" s="14">
        <f>ROUND(ROUND(AO286*100,0)*ROUND(AN$3*100000,0)/1200000,0)/100</f>
      </c>
      <c r="AO287" s="14">
        <f>ROUND(AO286+AN287-AM287,2)</f>
      </c>
      <c r="AP287" s="14">
        <f>ROUND(BL287+MIN(AR286+AQ287-BL287,MAX(0,$CC287-BZ287)),2)</f>
      </c>
      <c r="AQ287" s="14">
        <f>ROUND(ROUND(AR286*100,0)*ROUND(AQ$3*100000,0)/1200000,0)/100</f>
      </c>
      <c r="AR287" s="14">
        <f>ROUND(AR286+AQ287-AP287,2)</f>
      </c>
      <c r="AS287" s="14">
        <f>ROUND(BM287+MIN(AU286+AT287-BM287,MAX(0,$CC287-CA287)),2)</f>
      </c>
      <c r="AT287" s="14">
        <f>ROUND(ROUND(AU286*100,0)*ROUND(AT$3*100000,0)/1200000,0)/100</f>
      </c>
      <c r="AU287" s="14">
        <f>ROUND(AU286+AT287-AS287,2)</f>
      </c>
      <c r="AV287" s="11">
        <f>SUMIF($C$4:$AU$4,"Payment",C287:AU287)</f>
      </c>
      <c r="AW287" s="11">
        <f>SUMIF($C$4:$AU$4,"Interest",C287:AU287)</f>
      </c>
      <c r="AX287" s="11">
        <f>ROUND(SUMIF($C$4:$AU$4,"Balance",C287:AU287),2)</f>
      </c>
      <c r="AY287">
        <f>MIN(E286+D287,C$3)</f>
      </c>
      <c r="AZ287">
        <f>MIN(H286+G287,F$3)</f>
      </c>
      <c r="BA287">
        <f>MIN(K286+J287,I$3)</f>
      </c>
      <c r="BB287">
        <f>MIN(N286+M287,L$3)</f>
      </c>
      <c r="BC287">
        <f>MIN(Q286+P287,O$3)</f>
      </c>
      <c r="BD287">
        <f>MIN(T286+S287,R$3)</f>
      </c>
      <c r="BE287">
        <f>MIN(W286+V287,U$3)</f>
      </c>
      <c r="BF287">
        <f>MIN(Z286+Y287,X$3)</f>
      </c>
      <c r="BG287">
        <f>MIN(AC286+AB287,AA$3)</f>
      </c>
      <c r="BH287">
        <f>MIN(AF286+AE287,AD$3)</f>
      </c>
      <c r="BI287">
        <f>MIN(AI286+AH287,AG$3)</f>
      </c>
      <c r="BJ287">
        <f>MIN(AL286+AK287,AJ$3)</f>
      </c>
      <c r="BK287">
        <f>MIN(AO286+AN287,AM$3)</f>
      </c>
      <c r="BL287">
        <f>MIN(AR286+AQ287,AP$3)</f>
      </c>
      <c r="BM287">
        <f>MIN(AU286+AT287,AS$3)</f>
      </c>
      <c r="BN287">
        <f>E286+D287-AY287</f>
      </c>
      <c r="BO287">
        <f>BN287+H286+G287-AZ287</f>
      </c>
      <c r="BP287">
        <f>BO287+K286+J287-BA287</f>
      </c>
      <c r="BQ287">
        <f>BP287+N286+M287-BB287</f>
      </c>
      <c r="BR287">
        <f>BQ287+Q286+P287-BC287</f>
      </c>
      <c r="BS287">
        <f>BR287+T286+S287-BD287</f>
      </c>
      <c r="BT287">
        <f>BS287+W286+V287-BE287</f>
      </c>
      <c r="BU287">
        <f>BT287+Z286+Y287-BF287</f>
      </c>
      <c r="BV287">
        <f>BU287+AC286+AB287-BG287</f>
      </c>
      <c r="BW287">
        <f>BV287+AF286+AE287-BH287</f>
      </c>
      <c r="BX287">
        <f>BW287+AI286+AH287-BI287</f>
      </c>
      <c r="BY287">
        <f>BX287+AL286+AK287-BJ287</f>
      </c>
      <c r="BZ287">
        <f>BY287+AO286+AN287-BK287</f>
      </c>
      <c r="CA287">
        <f>BZ287+AR286+AQ287-BL287</f>
      </c>
      <c r="CB287">
        <f>CA287+AU286+AT287-BM287</f>
      </c>
      <c r="CC287">
        <f>MAX(0,Plan!$B$6-SUM(AY287:BM287))</f>
      </c>
    </row>
    <row r="288" spans="1:81" x14ac:dyDescent="0.25">
      <c r="A288">
        <v>283</v>
      </c>
      <c r="B288" s="22">
        <f>EDATE(Plan!$B$5,A288-1)</f>
      </c>
      <c r="C288" s="14">
        <f>ROUND(AY288+MIN(E287+D288-AY288,$CC288),2)</f>
      </c>
      <c r="D288" s="14">
        <f>ROUND(ROUND(E287*100,0)*ROUND(D$3*100000,0)/1200000,0)/100</f>
      </c>
      <c r="E288" s="14">
        <f>ROUND(E287+D288-C288,2)</f>
      </c>
      <c r="F288" s="14">
        <f>ROUND(AZ288+MIN(H287+G288-AZ288,MAX(0,$CC288-BN288)),2)</f>
      </c>
      <c r="G288" s="14">
        <f>ROUND(ROUND(H287*100,0)*ROUND(G$3*100000,0)/1200000,0)/100</f>
      </c>
      <c r="H288" s="14">
        <f>ROUND(H287+G288-F288,2)</f>
      </c>
      <c r="I288" s="14">
        <f>ROUND(BA288+MIN(K287+J288-BA288,MAX(0,$CC288-BO288)),2)</f>
      </c>
      <c r="J288" s="14">
        <f>ROUND(ROUND(K287*100,0)*ROUND(J$3*100000,0)/1200000,0)/100</f>
      </c>
      <c r="K288" s="14">
        <f>ROUND(K287+J288-I288,2)</f>
      </c>
      <c r="L288" s="14">
        <f>ROUND(BB288+MIN(N287+M288-BB288,MAX(0,$CC288-BP288)),2)</f>
      </c>
      <c r="M288" s="14">
        <f>ROUND(ROUND(N287*100,0)*ROUND(M$3*100000,0)/1200000,0)/100</f>
      </c>
      <c r="N288" s="14">
        <f>ROUND(N287+M288-L288,2)</f>
      </c>
      <c r="O288" s="14">
        <f>ROUND(BC288+MIN(Q287+P288-BC288,MAX(0,$CC288-BQ288)),2)</f>
      </c>
      <c r="P288" s="14">
        <f>ROUND(ROUND(Q287*100,0)*ROUND(P$3*100000,0)/1200000,0)/100</f>
      </c>
      <c r="Q288" s="14">
        <f>ROUND(Q287+P288-O288,2)</f>
      </c>
      <c r="R288" s="14">
        <f>ROUND(BD288+MIN(T287+S288-BD288,MAX(0,$CC288-BR288)),2)</f>
      </c>
      <c r="S288" s="14">
        <f>ROUND(ROUND(T287*100,0)*ROUND(S$3*100000,0)/1200000,0)/100</f>
      </c>
      <c r="T288" s="14">
        <f>ROUND(T287+S288-R288,2)</f>
      </c>
      <c r="U288" s="14">
        <f>ROUND(BE288+MIN(W287+V288-BE288,MAX(0,$CC288-BS288)),2)</f>
      </c>
      <c r="V288" s="14">
        <f>ROUND(ROUND(W287*100,0)*ROUND(V$3*100000,0)/1200000,0)/100</f>
      </c>
      <c r="W288" s="14">
        <f>ROUND(W287+V288-U288,2)</f>
      </c>
      <c r="X288" s="14">
        <f>ROUND(BF288+MIN(Z287+Y288-BF288,MAX(0,$CC288-BT288)),2)</f>
      </c>
      <c r="Y288" s="14">
        <f>ROUND(ROUND(Z287*100,0)*ROUND(Y$3*100000,0)/1200000,0)/100</f>
      </c>
      <c r="Z288" s="14">
        <f>ROUND(Z287+Y288-X288,2)</f>
      </c>
      <c r="AA288" s="14">
        <f>ROUND(BG288+MIN(AC287+AB288-BG288,MAX(0,$CC288-BU288)),2)</f>
      </c>
      <c r="AB288" s="14">
        <f>ROUND(ROUND(AC287*100,0)*ROUND(AB$3*100000,0)/1200000,0)/100</f>
      </c>
      <c r="AC288" s="14">
        <f>ROUND(AC287+AB288-AA288,2)</f>
      </c>
      <c r="AD288" s="14">
        <f>ROUND(BH288+MIN(AF287+AE288-BH288,MAX(0,$CC288-BV288)),2)</f>
      </c>
      <c r="AE288" s="14">
        <f>ROUND(ROUND(AF287*100,0)*ROUND(AE$3*100000,0)/1200000,0)/100</f>
      </c>
      <c r="AF288" s="14">
        <f>ROUND(AF287+AE288-AD288,2)</f>
      </c>
      <c r="AG288" s="14">
        <f>ROUND(BI288+MIN(AI287+AH288-BI288,MAX(0,$CC288-BW288)),2)</f>
      </c>
      <c r="AH288" s="14">
        <f>ROUND(ROUND(AI287*100,0)*ROUND(AH$3*100000,0)/1200000,0)/100</f>
      </c>
      <c r="AI288" s="14">
        <f>ROUND(AI287+AH288-AG288,2)</f>
      </c>
      <c r="AJ288" s="14">
        <f>ROUND(BJ288+MIN(AL287+AK288-BJ288,MAX(0,$CC288-BX288)),2)</f>
      </c>
      <c r="AK288" s="14">
        <f>ROUND(ROUND(AL287*100,0)*ROUND(AK$3*100000,0)/1200000,0)/100</f>
      </c>
      <c r="AL288" s="14">
        <f>ROUND(AL287+AK288-AJ288,2)</f>
      </c>
      <c r="AM288" s="14">
        <f>ROUND(BK288+MIN(AO287+AN288-BK288,MAX(0,$CC288-BY288)),2)</f>
      </c>
      <c r="AN288" s="14">
        <f>ROUND(ROUND(AO287*100,0)*ROUND(AN$3*100000,0)/1200000,0)/100</f>
      </c>
      <c r="AO288" s="14">
        <f>ROUND(AO287+AN288-AM288,2)</f>
      </c>
      <c r="AP288" s="14">
        <f>ROUND(BL288+MIN(AR287+AQ288-BL288,MAX(0,$CC288-BZ288)),2)</f>
      </c>
      <c r="AQ288" s="14">
        <f>ROUND(ROUND(AR287*100,0)*ROUND(AQ$3*100000,0)/1200000,0)/100</f>
      </c>
      <c r="AR288" s="14">
        <f>ROUND(AR287+AQ288-AP288,2)</f>
      </c>
      <c r="AS288" s="14">
        <f>ROUND(BM288+MIN(AU287+AT288-BM288,MAX(0,$CC288-CA288)),2)</f>
      </c>
      <c r="AT288" s="14">
        <f>ROUND(ROUND(AU287*100,0)*ROUND(AT$3*100000,0)/1200000,0)/100</f>
      </c>
      <c r="AU288" s="14">
        <f>ROUND(AU287+AT288-AS288,2)</f>
      </c>
      <c r="AV288" s="11">
        <f>SUMIF($C$4:$AU$4,"Payment",C288:AU288)</f>
      </c>
      <c r="AW288" s="11">
        <f>SUMIF($C$4:$AU$4,"Interest",C288:AU288)</f>
      </c>
      <c r="AX288" s="11">
        <f>ROUND(SUMIF($C$4:$AU$4,"Balance",C288:AU288),2)</f>
      </c>
      <c r="AY288">
        <f>MIN(E287+D288,C$3)</f>
      </c>
      <c r="AZ288">
        <f>MIN(H287+G288,F$3)</f>
      </c>
      <c r="BA288">
        <f>MIN(K287+J288,I$3)</f>
      </c>
      <c r="BB288">
        <f>MIN(N287+M288,L$3)</f>
      </c>
      <c r="BC288">
        <f>MIN(Q287+P288,O$3)</f>
      </c>
      <c r="BD288">
        <f>MIN(T287+S288,R$3)</f>
      </c>
      <c r="BE288">
        <f>MIN(W287+V288,U$3)</f>
      </c>
      <c r="BF288">
        <f>MIN(Z287+Y288,X$3)</f>
      </c>
      <c r="BG288">
        <f>MIN(AC287+AB288,AA$3)</f>
      </c>
      <c r="BH288">
        <f>MIN(AF287+AE288,AD$3)</f>
      </c>
      <c r="BI288">
        <f>MIN(AI287+AH288,AG$3)</f>
      </c>
      <c r="BJ288">
        <f>MIN(AL287+AK288,AJ$3)</f>
      </c>
      <c r="BK288">
        <f>MIN(AO287+AN288,AM$3)</f>
      </c>
      <c r="BL288">
        <f>MIN(AR287+AQ288,AP$3)</f>
      </c>
      <c r="BM288">
        <f>MIN(AU287+AT288,AS$3)</f>
      </c>
      <c r="BN288">
        <f>E287+D288-AY288</f>
      </c>
      <c r="BO288">
        <f>BN288+H287+G288-AZ288</f>
      </c>
      <c r="BP288">
        <f>BO288+K287+J288-BA288</f>
      </c>
      <c r="BQ288">
        <f>BP288+N287+M288-BB288</f>
      </c>
      <c r="BR288">
        <f>BQ288+Q287+P288-BC288</f>
      </c>
      <c r="BS288">
        <f>BR288+T287+S288-BD288</f>
      </c>
      <c r="BT288">
        <f>BS288+W287+V288-BE288</f>
      </c>
      <c r="BU288">
        <f>BT288+Z287+Y288-BF288</f>
      </c>
      <c r="BV288">
        <f>BU288+AC287+AB288-BG288</f>
      </c>
      <c r="BW288">
        <f>BV288+AF287+AE288-BH288</f>
      </c>
      <c r="BX288">
        <f>BW288+AI287+AH288-BI288</f>
      </c>
      <c r="BY288">
        <f>BX288+AL287+AK288-BJ288</f>
      </c>
      <c r="BZ288">
        <f>BY288+AO287+AN288-BK288</f>
      </c>
      <c r="CA288">
        <f>BZ288+AR287+AQ288-BL288</f>
      </c>
      <c r="CB288">
        <f>CA288+AU287+AT288-BM288</f>
      </c>
      <c r="CC288">
        <f>MAX(0,Plan!$B$6-SUM(AY288:BM288))</f>
      </c>
    </row>
    <row r="289" spans="1:81" x14ac:dyDescent="0.25">
      <c r="A289">
        <v>284</v>
      </c>
      <c r="B289" s="22">
        <f>EDATE(Plan!$B$5,A289-1)</f>
      </c>
      <c r="C289" s="14">
        <f>ROUND(AY289+MIN(E288+D289-AY289,$CC289),2)</f>
      </c>
      <c r="D289" s="14">
        <f>ROUND(ROUND(E288*100,0)*ROUND(D$3*100000,0)/1200000,0)/100</f>
      </c>
      <c r="E289" s="14">
        <f>ROUND(E288+D289-C289,2)</f>
      </c>
      <c r="F289" s="14">
        <f>ROUND(AZ289+MIN(H288+G289-AZ289,MAX(0,$CC289-BN289)),2)</f>
      </c>
      <c r="G289" s="14">
        <f>ROUND(ROUND(H288*100,0)*ROUND(G$3*100000,0)/1200000,0)/100</f>
      </c>
      <c r="H289" s="14">
        <f>ROUND(H288+G289-F289,2)</f>
      </c>
      <c r="I289" s="14">
        <f>ROUND(BA289+MIN(K288+J289-BA289,MAX(0,$CC289-BO289)),2)</f>
      </c>
      <c r="J289" s="14">
        <f>ROUND(ROUND(K288*100,0)*ROUND(J$3*100000,0)/1200000,0)/100</f>
      </c>
      <c r="K289" s="14">
        <f>ROUND(K288+J289-I289,2)</f>
      </c>
      <c r="L289" s="14">
        <f>ROUND(BB289+MIN(N288+M289-BB289,MAX(0,$CC289-BP289)),2)</f>
      </c>
      <c r="M289" s="14">
        <f>ROUND(ROUND(N288*100,0)*ROUND(M$3*100000,0)/1200000,0)/100</f>
      </c>
      <c r="N289" s="14">
        <f>ROUND(N288+M289-L289,2)</f>
      </c>
      <c r="O289" s="14">
        <f>ROUND(BC289+MIN(Q288+P289-BC289,MAX(0,$CC289-BQ289)),2)</f>
      </c>
      <c r="P289" s="14">
        <f>ROUND(ROUND(Q288*100,0)*ROUND(P$3*100000,0)/1200000,0)/100</f>
      </c>
      <c r="Q289" s="14">
        <f>ROUND(Q288+P289-O289,2)</f>
      </c>
      <c r="R289" s="14">
        <f>ROUND(BD289+MIN(T288+S289-BD289,MAX(0,$CC289-BR289)),2)</f>
      </c>
      <c r="S289" s="14">
        <f>ROUND(ROUND(T288*100,0)*ROUND(S$3*100000,0)/1200000,0)/100</f>
      </c>
      <c r="T289" s="14">
        <f>ROUND(T288+S289-R289,2)</f>
      </c>
      <c r="U289" s="14">
        <f>ROUND(BE289+MIN(W288+V289-BE289,MAX(0,$CC289-BS289)),2)</f>
      </c>
      <c r="V289" s="14">
        <f>ROUND(ROUND(W288*100,0)*ROUND(V$3*100000,0)/1200000,0)/100</f>
      </c>
      <c r="W289" s="14">
        <f>ROUND(W288+V289-U289,2)</f>
      </c>
      <c r="X289" s="14">
        <f>ROUND(BF289+MIN(Z288+Y289-BF289,MAX(0,$CC289-BT289)),2)</f>
      </c>
      <c r="Y289" s="14">
        <f>ROUND(ROUND(Z288*100,0)*ROUND(Y$3*100000,0)/1200000,0)/100</f>
      </c>
      <c r="Z289" s="14">
        <f>ROUND(Z288+Y289-X289,2)</f>
      </c>
      <c r="AA289" s="14">
        <f>ROUND(BG289+MIN(AC288+AB289-BG289,MAX(0,$CC289-BU289)),2)</f>
      </c>
      <c r="AB289" s="14">
        <f>ROUND(ROUND(AC288*100,0)*ROUND(AB$3*100000,0)/1200000,0)/100</f>
      </c>
      <c r="AC289" s="14">
        <f>ROUND(AC288+AB289-AA289,2)</f>
      </c>
      <c r="AD289" s="14">
        <f>ROUND(BH289+MIN(AF288+AE289-BH289,MAX(0,$CC289-BV289)),2)</f>
      </c>
      <c r="AE289" s="14">
        <f>ROUND(ROUND(AF288*100,0)*ROUND(AE$3*100000,0)/1200000,0)/100</f>
      </c>
      <c r="AF289" s="14">
        <f>ROUND(AF288+AE289-AD289,2)</f>
      </c>
      <c r="AG289" s="14">
        <f>ROUND(BI289+MIN(AI288+AH289-BI289,MAX(0,$CC289-BW289)),2)</f>
      </c>
      <c r="AH289" s="14">
        <f>ROUND(ROUND(AI288*100,0)*ROUND(AH$3*100000,0)/1200000,0)/100</f>
      </c>
      <c r="AI289" s="14">
        <f>ROUND(AI288+AH289-AG289,2)</f>
      </c>
      <c r="AJ289" s="14">
        <f>ROUND(BJ289+MIN(AL288+AK289-BJ289,MAX(0,$CC289-BX289)),2)</f>
      </c>
      <c r="AK289" s="14">
        <f>ROUND(ROUND(AL288*100,0)*ROUND(AK$3*100000,0)/1200000,0)/100</f>
      </c>
      <c r="AL289" s="14">
        <f>ROUND(AL288+AK289-AJ289,2)</f>
      </c>
      <c r="AM289" s="14">
        <f>ROUND(BK289+MIN(AO288+AN289-BK289,MAX(0,$CC289-BY289)),2)</f>
      </c>
      <c r="AN289" s="14">
        <f>ROUND(ROUND(AO288*100,0)*ROUND(AN$3*100000,0)/1200000,0)/100</f>
      </c>
      <c r="AO289" s="14">
        <f>ROUND(AO288+AN289-AM289,2)</f>
      </c>
      <c r="AP289" s="14">
        <f>ROUND(BL289+MIN(AR288+AQ289-BL289,MAX(0,$CC289-BZ289)),2)</f>
      </c>
      <c r="AQ289" s="14">
        <f>ROUND(ROUND(AR288*100,0)*ROUND(AQ$3*100000,0)/1200000,0)/100</f>
      </c>
      <c r="AR289" s="14">
        <f>ROUND(AR288+AQ289-AP289,2)</f>
      </c>
      <c r="AS289" s="14">
        <f>ROUND(BM289+MIN(AU288+AT289-BM289,MAX(0,$CC289-CA289)),2)</f>
      </c>
      <c r="AT289" s="14">
        <f>ROUND(ROUND(AU288*100,0)*ROUND(AT$3*100000,0)/1200000,0)/100</f>
      </c>
      <c r="AU289" s="14">
        <f>ROUND(AU288+AT289-AS289,2)</f>
      </c>
      <c r="AV289" s="11">
        <f>SUMIF($C$4:$AU$4,"Payment",C289:AU289)</f>
      </c>
      <c r="AW289" s="11">
        <f>SUMIF($C$4:$AU$4,"Interest",C289:AU289)</f>
      </c>
      <c r="AX289" s="11">
        <f>ROUND(SUMIF($C$4:$AU$4,"Balance",C289:AU289),2)</f>
      </c>
      <c r="AY289">
        <f>MIN(E288+D289,C$3)</f>
      </c>
      <c r="AZ289">
        <f>MIN(H288+G289,F$3)</f>
      </c>
      <c r="BA289">
        <f>MIN(K288+J289,I$3)</f>
      </c>
      <c r="BB289">
        <f>MIN(N288+M289,L$3)</f>
      </c>
      <c r="BC289">
        <f>MIN(Q288+P289,O$3)</f>
      </c>
      <c r="BD289">
        <f>MIN(T288+S289,R$3)</f>
      </c>
      <c r="BE289">
        <f>MIN(W288+V289,U$3)</f>
      </c>
      <c r="BF289">
        <f>MIN(Z288+Y289,X$3)</f>
      </c>
      <c r="BG289">
        <f>MIN(AC288+AB289,AA$3)</f>
      </c>
      <c r="BH289">
        <f>MIN(AF288+AE289,AD$3)</f>
      </c>
      <c r="BI289">
        <f>MIN(AI288+AH289,AG$3)</f>
      </c>
      <c r="BJ289">
        <f>MIN(AL288+AK289,AJ$3)</f>
      </c>
      <c r="BK289">
        <f>MIN(AO288+AN289,AM$3)</f>
      </c>
      <c r="BL289">
        <f>MIN(AR288+AQ289,AP$3)</f>
      </c>
      <c r="BM289">
        <f>MIN(AU288+AT289,AS$3)</f>
      </c>
      <c r="BN289">
        <f>E288+D289-AY289</f>
      </c>
      <c r="BO289">
        <f>BN289+H288+G289-AZ289</f>
      </c>
      <c r="BP289">
        <f>BO289+K288+J289-BA289</f>
      </c>
      <c r="BQ289">
        <f>BP289+N288+M289-BB289</f>
      </c>
      <c r="BR289">
        <f>BQ289+Q288+P289-BC289</f>
      </c>
      <c r="BS289">
        <f>BR289+T288+S289-BD289</f>
      </c>
      <c r="BT289">
        <f>BS289+W288+V289-BE289</f>
      </c>
      <c r="BU289">
        <f>BT289+Z288+Y289-BF289</f>
      </c>
      <c r="BV289">
        <f>BU289+AC288+AB289-BG289</f>
      </c>
      <c r="BW289">
        <f>BV289+AF288+AE289-BH289</f>
      </c>
      <c r="BX289">
        <f>BW289+AI288+AH289-BI289</f>
      </c>
      <c r="BY289">
        <f>BX289+AL288+AK289-BJ289</f>
      </c>
      <c r="BZ289">
        <f>BY289+AO288+AN289-BK289</f>
      </c>
      <c r="CA289">
        <f>BZ289+AR288+AQ289-BL289</f>
      </c>
      <c r="CB289">
        <f>CA289+AU288+AT289-BM289</f>
      </c>
      <c r="CC289">
        <f>MAX(0,Plan!$B$6-SUM(AY289:BM289))</f>
      </c>
    </row>
    <row r="290" spans="1:81" x14ac:dyDescent="0.25">
      <c r="A290">
        <v>285</v>
      </c>
      <c r="B290" s="22">
        <f>EDATE(Plan!$B$5,A290-1)</f>
      </c>
      <c r="C290" s="14">
        <f>ROUND(AY290+MIN(E289+D290-AY290,$CC290),2)</f>
      </c>
      <c r="D290" s="14">
        <f>ROUND(ROUND(E289*100,0)*ROUND(D$3*100000,0)/1200000,0)/100</f>
      </c>
      <c r="E290" s="14">
        <f>ROUND(E289+D290-C290,2)</f>
      </c>
      <c r="F290" s="14">
        <f>ROUND(AZ290+MIN(H289+G290-AZ290,MAX(0,$CC290-BN290)),2)</f>
      </c>
      <c r="G290" s="14">
        <f>ROUND(ROUND(H289*100,0)*ROUND(G$3*100000,0)/1200000,0)/100</f>
      </c>
      <c r="H290" s="14">
        <f>ROUND(H289+G290-F290,2)</f>
      </c>
      <c r="I290" s="14">
        <f>ROUND(BA290+MIN(K289+J290-BA290,MAX(0,$CC290-BO290)),2)</f>
      </c>
      <c r="J290" s="14">
        <f>ROUND(ROUND(K289*100,0)*ROUND(J$3*100000,0)/1200000,0)/100</f>
      </c>
      <c r="K290" s="14">
        <f>ROUND(K289+J290-I290,2)</f>
      </c>
      <c r="L290" s="14">
        <f>ROUND(BB290+MIN(N289+M290-BB290,MAX(0,$CC290-BP290)),2)</f>
      </c>
      <c r="M290" s="14">
        <f>ROUND(ROUND(N289*100,0)*ROUND(M$3*100000,0)/1200000,0)/100</f>
      </c>
      <c r="N290" s="14">
        <f>ROUND(N289+M290-L290,2)</f>
      </c>
      <c r="O290" s="14">
        <f>ROUND(BC290+MIN(Q289+P290-BC290,MAX(0,$CC290-BQ290)),2)</f>
      </c>
      <c r="P290" s="14">
        <f>ROUND(ROUND(Q289*100,0)*ROUND(P$3*100000,0)/1200000,0)/100</f>
      </c>
      <c r="Q290" s="14">
        <f>ROUND(Q289+P290-O290,2)</f>
      </c>
      <c r="R290" s="14">
        <f>ROUND(BD290+MIN(T289+S290-BD290,MAX(0,$CC290-BR290)),2)</f>
      </c>
      <c r="S290" s="14">
        <f>ROUND(ROUND(T289*100,0)*ROUND(S$3*100000,0)/1200000,0)/100</f>
      </c>
      <c r="T290" s="14">
        <f>ROUND(T289+S290-R290,2)</f>
      </c>
      <c r="U290" s="14">
        <f>ROUND(BE290+MIN(W289+V290-BE290,MAX(0,$CC290-BS290)),2)</f>
      </c>
      <c r="V290" s="14">
        <f>ROUND(ROUND(W289*100,0)*ROUND(V$3*100000,0)/1200000,0)/100</f>
      </c>
      <c r="W290" s="14">
        <f>ROUND(W289+V290-U290,2)</f>
      </c>
      <c r="X290" s="14">
        <f>ROUND(BF290+MIN(Z289+Y290-BF290,MAX(0,$CC290-BT290)),2)</f>
      </c>
      <c r="Y290" s="14">
        <f>ROUND(ROUND(Z289*100,0)*ROUND(Y$3*100000,0)/1200000,0)/100</f>
      </c>
      <c r="Z290" s="14">
        <f>ROUND(Z289+Y290-X290,2)</f>
      </c>
      <c r="AA290" s="14">
        <f>ROUND(BG290+MIN(AC289+AB290-BG290,MAX(0,$CC290-BU290)),2)</f>
      </c>
      <c r="AB290" s="14">
        <f>ROUND(ROUND(AC289*100,0)*ROUND(AB$3*100000,0)/1200000,0)/100</f>
      </c>
      <c r="AC290" s="14">
        <f>ROUND(AC289+AB290-AA290,2)</f>
      </c>
      <c r="AD290" s="14">
        <f>ROUND(BH290+MIN(AF289+AE290-BH290,MAX(0,$CC290-BV290)),2)</f>
      </c>
      <c r="AE290" s="14">
        <f>ROUND(ROUND(AF289*100,0)*ROUND(AE$3*100000,0)/1200000,0)/100</f>
      </c>
      <c r="AF290" s="14">
        <f>ROUND(AF289+AE290-AD290,2)</f>
      </c>
      <c r="AG290" s="14">
        <f>ROUND(BI290+MIN(AI289+AH290-BI290,MAX(0,$CC290-BW290)),2)</f>
      </c>
      <c r="AH290" s="14">
        <f>ROUND(ROUND(AI289*100,0)*ROUND(AH$3*100000,0)/1200000,0)/100</f>
      </c>
      <c r="AI290" s="14">
        <f>ROUND(AI289+AH290-AG290,2)</f>
      </c>
      <c r="AJ290" s="14">
        <f>ROUND(BJ290+MIN(AL289+AK290-BJ290,MAX(0,$CC290-BX290)),2)</f>
      </c>
      <c r="AK290" s="14">
        <f>ROUND(ROUND(AL289*100,0)*ROUND(AK$3*100000,0)/1200000,0)/100</f>
      </c>
      <c r="AL290" s="14">
        <f>ROUND(AL289+AK290-AJ290,2)</f>
      </c>
      <c r="AM290" s="14">
        <f>ROUND(BK290+MIN(AO289+AN290-BK290,MAX(0,$CC290-BY290)),2)</f>
      </c>
      <c r="AN290" s="14">
        <f>ROUND(ROUND(AO289*100,0)*ROUND(AN$3*100000,0)/1200000,0)/100</f>
      </c>
      <c r="AO290" s="14">
        <f>ROUND(AO289+AN290-AM290,2)</f>
      </c>
      <c r="AP290" s="14">
        <f>ROUND(BL290+MIN(AR289+AQ290-BL290,MAX(0,$CC290-BZ290)),2)</f>
      </c>
      <c r="AQ290" s="14">
        <f>ROUND(ROUND(AR289*100,0)*ROUND(AQ$3*100000,0)/1200000,0)/100</f>
      </c>
      <c r="AR290" s="14">
        <f>ROUND(AR289+AQ290-AP290,2)</f>
      </c>
      <c r="AS290" s="14">
        <f>ROUND(BM290+MIN(AU289+AT290-BM290,MAX(0,$CC290-CA290)),2)</f>
      </c>
      <c r="AT290" s="14">
        <f>ROUND(ROUND(AU289*100,0)*ROUND(AT$3*100000,0)/1200000,0)/100</f>
      </c>
      <c r="AU290" s="14">
        <f>ROUND(AU289+AT290-AS290,2)</f>
      </c>
      <c r="AV290" s="11">
        <f>SUMIF($C$4:$AU$4,"Payment",C290:AU290)</f>
      </c>
      <c r="AW290" s="11">
        <f>SUMIF($C$4:$AU$4,"Interest",C290:AU290)</f>
      </c>
      <c r="AX290" s="11">
        <f>ROUND(SUMIF($C$4:$AU$4,"Balance",C290:AU290),2)</f>
      </c>
      <c r="AY290">
        <f>MIN(E289+D290,C$3)</f>
      </c>
      <c r="AZ290">
        <f>MIN(H289+G290,F$3)</f>
      </c>
      <c r="BA290">
        <f>MIN(K289+J290,I$3)</f>
      </c>
      <c r="BB290">
        <f>MIN(N289+M290,L$3)</f>
      </c>
      <c r="BC290">
        <f>MIN(Q289+P290,O$3)</f>
      </c>
      <c r="BD290">
        <f>MIN(T289+S290,R$3)</f>
      </c>
      <c r="BE290">
        <f>MIN(W289+V290,U$3)</f>
      </c>
      <c r="BF290">
        <f>MIN(Z289+Y290,X$3)</f>
      </c>
      <c r="BG290">
        <f>MIN(AC289+AB290,AA$3)</f>
      </c>
      <c r="BH290">
        <f>MIN(AF289+AE290,AD$3)</f>
      </c>
      <c r="BI290">
        <f>MIN(AI289+AH290,AG$3)</f>
      </c>
      <c r="BJ290">
        <f>MIN(AL289+AK290,AJ$3)</f>
      </c>
      <c r="BK290">
        <f>MIN(AO289+AN290,AM$3)</f>
      </c>
      <c r="BL290">
        <f>MIN(AR289+AQ290,AP$3)</f>
      </c>
      <c r="BM290">
        <f>MIN(AU289+AT290,AS$3)</f>
      </c>
      <c r="BN290">
        <f>E289+D290-AY290</f>
      </c>
      <c r="BO290">
        <f>BN290+H289+G290-AZ290</f>
      </c>
      <c r="BP290">
        <f>BO290+K289+J290-BA290</f>
      </c>
      <c r="BQ290">
        <f>BP290+N289+M290-BB290</f>
      </c>
      <c r="BR290">
        <f>BQ290+Q289+P290-BC290</f>
      </c>
      <c r="BS290">
        <f>BR290+T289+S290-BD290</f>
      </c>
      <c r="BT290">
        <f>BS290+W289+V290-BE290</f>
      </c>
      <c r="BU290">
        <f>BT290+Z289+Y290-BF290</f>
      </c>
      <c r="BV290">
        <f>BU290+AC289+AB290-BG290</f>
      </c>
      <c r="BW290">
        <f>BV290+AF289+AE290-BH290</f>
      </c>
      <c r="BX290">
        <f>BW290+AI289+AH290-BI290</f>
      </c>
      <c r="BY290">
        <f>BX290+AL289+AK290-BJ290</f>
      </c>
      <c r="BZ290">
        <f>BY290+AO289+AN290-BK290</f>
      </c>
      <c r="CA290">
        <f>BZ290+AR289+AQ290-BL290</f>
      </c>
      <c r="CB290">
        <f>CA290+AU289+AT290-BM290</f>
      </c>
      <c r="CC290">
        <f>MAX(0,Plan!$B$6-SUM(AY290:BM290))</f>
      </c>
    </row>
    <row r="291" spans="1:81" x14ac:dyDescent="0.25">
      <c r="A291">
        <v>286</v>
      </c>
      <c r="B291" s="22">
        <f>EDATE(Plan!$B$5,A291-1)</f>
      </c>
      <c r="C291" s="14">
        <f>ROUND(AY291+MIN(E290+D291-AY291,$CC291),2)</f>
      </c>
      <c r="D291" s="14">
        <f>ROUND(ROUND(E290*100,0)*ROUND(D$3*100000,0)/1200000,0)/100</f>
      </c>
      <c r="E291" s="14">
        <f>ROUND(E290+D291-C291,2)</f>
      </c>
      <c r="F291" s="14">
        <f>ROUND(AZ291+MIN(H290+G291-AZ291,MAX(0,$CC291-BN291)),2)</f>
      </c>
      <c r="G291" s="14">
        <f>ROUND(ROUND(H290*100,0)*ROUND(G$3*100000,0)/1200000,0)/100</f>
      </c>
      <c r="H291" s="14">
        <f>ROUND(H290+G291-F291,2)</f>
      </c>
      <c r="I291" s="14">
        <f>ROUND(BA291+MIN(K290+J291-BA291,MAX(0,$CC291-BO291)),2)</f>
      </c>
      <c r="J291" s="14">
        <f>ROUND(ROUND(K290*100,0)*ROUND(J$3*100000,0)/1200000,0)/100</f>
      </c>
      <c r="K291" s="14">
        <f>ROUND(K290+J291-I291,2)</f>
      </c>
      <c r="L291" s="14">
        <f>ROUND(BB291+MIN(N290+M291-BB291,MAX(0,$CC291-BP291)),2)</f>
      </c>
      <c r="M291" s="14">
        <f>ROUND(ROUND(N290*100,0)*ROUND(M$3*100000,0)/1200000,0)/100</f>
      </c>
      <c r="N291" s="14">
        <f>ROUND(N290+M291-L291,2)</f>
      </c>
      <c r="O291" s="14">
        <f>ROUND(BC291+MIN(Q290+P291-BC291,MAX(0,$CC291-BQ291)),2)</f>
      </c>
      <c r="P291" s="14">
        <f>ROUND(ROUND(Q290*100,0)*ROUND(P$3*100000,0)/1200000,0)/100</f>
      </c>
      <c r="Q291" s="14">
        <f>ROUND(Q290+P291-O291,2)</f>
      </c>
      <c r="R291" s="14">
        <f>ROUND(BD291+MIN(T290+S291-BD291,MAX(0,$CC291-BR291)),2)</f>
      </c>
      <c r="S291" s="14">
        <f>ROUND(ROUND(T290*100,0)*ROUND(S$3*100000,0)/1200000,0)/100</f>
      </c>
      <c r="T291" s="14">
        <f>ROUND(T290+S291-R291,2)</f>
      </c>
      <c r="U291" s="14">
        <f>ROUND(BE291+MIN(W290+V291-BE291,MAX(0,$CC291-BS291)),2)</f>
      </c>
      <c r="V291" s="14">
        <f>ROUND(ROUND(W290*100,0)*ROUND(V$3*100000,0)/1200000,0)/100</f>
      </c>
      <c r="W291" s="14">
        <f>ROUND(W290+V291-U291,2)</f>
      </c>
      <c r="X291" s="14">
        <f>ROUND(BF291+MIN(Z290+Y291-BF291,MAX(0,$CC291-BT291)),2)</f>
      </c>
      <c r="Y291" s="14">
        <f>ROUND(ROUND(Z290*100,0)*ROUND(Y$3*100000,0)/1200000,0)/100</f>
      </c>
      <c r="Z291" s="14">
        <f>ROUND(Z290+Y291-X291,2)</f>
      </c>
      <c r="AA291" s="14">
        <f>ROUND(BG291+MIN(AC290+AB291-BG291,MAX(0,$CC291-BU291)),2)</f>
      </c>
      <c r="AB291" s="14">
        <f>ROUND(ROUND(AC290*100,0)*ROUND(AB$3*100000,0)/1200000,0)/100</f>
      </c>
      <c r="AC291" s="14">
        <f>ROUND(AC290+AB291-AA291,2)</f>
      </c>
      <c r="AD291" s="14">
        <f>ROUND(BH291+MIN(AF290+AE291-BH291,MAX(0,$CC291-BV291)),2)</f>
      </c>
      <c r="AE291" s="14">
        <f>ROUND(ROUND(AF290*100,0)*ROUND(AE$3*100000,0)/1200000,0)/100</f>
      </c>
      <c r="AF291" s="14">
        <f>ROUND(AF290+AE291-AD291,2)</f>
      </c>
      <c r="AG291" s="14">
        <f>ROUND(BI291+MIN(AI290+AH291-BI291,MAX(0,$CC291-BW291)),2)</f>
      </c>
      <c r="AH291" s="14">
        <f>ROUND(ROUND(AI290*100,0)*ROUND(AH$3*100000,0)/1200000,0)/100</f>
      </c>
      <c r="AI291" s="14">
        <f>ROUND(AI290+AH291-AG291,2)</f>
      </c>
      <c r="AJ291" s="14">
        <f>ROUND(BJ291+MIN(AL290+AK291-BJ291,MAX(0,$CC291-BX291)),2)</f>
      </c>
      <c r="AK291" s="14">
        <f>ROUND(ROUND(AL290*100,0)*ROUND(AK$3*100000,0)/1200000,0)/100</f>
      </c>
      <c r="AL291" s="14">
        <f>ROUND(AL290+AK291-AJ291,2)</f>
      </c>
      <c r="AM291" s="14">
        <f>ROUND(BK291+MIN(AO290+AN291-BK291,MAX(0,$CC291-BY291)),2)</f>
      </c>
      <c r="AN291" s="14">
        <f>ROUND(ROUND(AO290*100,0)*ROUND(AN$3*100000,0)/1200000,0)/100</f>
      </c>
      <c r="AO291" s="14">
        <f>ROUND(AO290+AN291-AM291,2)</f>
      </c>
      <c r="AP291" s="14">
        <f>ROUND(BL291+MIN(AR290+AQ291-BL291,MAX(0,$CC291-BZ291)),2)</f>
      </c>
      <c r="AQ291" s="14">
        <f>ROUND(ROUND(AR290*100,0)*ROUND(AQ$3*100000,0)/1200000,0)/100</f>
      </c>
      <c r="AR291" s="14">
        <f>ROUND(AR290+AQ291-AP291,2)</f>
      </c>
      <c r="AS291" s="14">
        <f>ROUND(BM291+MIN(AU290+AT291-BM291,MAX(0,$CC291-CA291)),2)</f>
      </c>
      <c r="AT291" s="14">
        <f>ROUND(ROUND(AU290*100,0)*ROUND(AT$3*100000,0)/1200000,0)/100</f>
      </c>
      <c r="AU291" s="14">
        <f>ROUND(AU290+AT291-AS291,2)</f>
      </c>
      <c r="AV291" s="11">
        <f>SUMIF($C$4:$AU$4,"Payment",C291:AU291)</f>
      </c>
      <c r="AW291" s="11">
        <f>SUMIF($C$4:$AU$4,"Interest",C291:AU291)</f>
      </c>
      <c r="AX291" s="11">
        <f>ROUND(SUMIF($C$4:$AU$4,"Balance",C291:AU291),2)</f>
      </c>
      <c r="AY291">
        <f>MIN(E290+D291,C$3)</f>
      </c>
      <c r="AZ291">
        <f>MIN(H290+G291,F$3)</f>
      </c>
      <c r="BA291">
        <f>MIN(K290+J291,I$3)</f>
      </c>
      <c r="BB291">
        <f>MIN(N290+M291,L$3)</f>
      </c>
      <c r="BC291">
        <f>MIN(Q290+P291,O$3)</f>
      </c>
      <c r="BD291">
        <f>MIN(T290+S291,R$3)</f>
      </c>
      <c r="BE291">
        <f>MIN(W290+V291,U$3)</f>
      </c>
      <c r="BF291">
        <f>MIN(Z290+Y291,X$3)</f>
      </c>
      <c r="BG291">
        <f>MIN(AC290+AB291,AA$3)</f>
      </c>
      <c r="BH291">
        <f>MIN(AF290+AE291,AD$3)</f>
      </c>
      <c r="BI291">
        <f>MIN(AI290+AH291,AG$3)</f>
      </c>
      <c r="BJ291">
        <f>MIN(AL290+AK291,AJ$3)</f>
      </c>
      <c r="BK291">
        <f>MIN(AO290+AN291,AM$3)</f>
      </c>
      <c r="BL291">
        <f>MIN(AR290+AQ291,AP$3)</f>
      </c>
      <c r="BM291">
        <f>MIN(AU290+AT291,AS$3)</f>
      </c>
      <c r="BN291">
        <f>E290+D291-AY291</f>
      </c>
      <c r="BO291">
        <f>BN291+H290+G291-AZ291</f>
      </c>
      <c r="BP291">
        <f>BO291+K290+J291-BA291</f>
      </c>
      <c r="BQ291">
        <f>BP291+N290+M291-BB291</f>
      </c>
      <c r="BR291">
        <f>BQ291+Q290+P291-BC291</f>
      </c>
      <c r="BS291">
        <f>BR291+T290+S291-BD291</f>
      </c>
      <c r="BT291">
        <f>BS291+W290+V291-BE291</f>
      </c>
      <c r="BU291">
        <f>BT291+Z290+Y291-BF291</f>
      </c>
      <c r="BV291">
        <f>BU291+AC290+AB291-BG291</f>
      </c>
      <c r="BW291">
        <f>BV291+AF290+AE291-BH291</f>
      </c>
      <c r="BX291">
        <f>BW291+AI290+AH291-BI291</f>
      </c>
      <c r="BY291">
        <f>BX291+AL290+AK291-BJ291</f>
      </c>
      <c r="BZ291">
        <f>BY291+AO290+AN291-BK291</f>
      </c>
      <c r="CA291">
        <f>BZ291+AR290+AQ291-BL291</f>
      </c>
      <c r="CB291">
        <f>CA291+AU290+AT291-BM291</f>
      </c>
      <c r="CC291">
        <f>MAX(0,Plan!$B$6-SUM(AY291:BM291))</f>
      </c>
    </row>
    <row r="292" spans="1:81" x14ac:dyDescent="0.25">
      <c r="A292">
        <v>287</v>
      </c>
      <c r="B292" s="22">
        <f>EDATE(Plan!$B$5,A292-1)</f>
      </c>
      <c r="C292" s="14">
        <f>ROUND(AY292+MIN(E291+D292-AY292,$CC292),2)</f>
      </c>
      <c r="D292" s="14">
        <f>ROUND(ROUND(E291*100,0)*ROUND(D$3*100000,0)/1200000,0)/100</f>
      </c>
      <c r="E292" s="14">
        <f>ROUND(E291+D292-C292,2)</f>
      </c>
      <c r="F292" s="14">
        <f>ROUND(AZ292+MIN(H291+G292-AZ292,MAX(0,$CC292-BN292)),2)</f>
      </c>
      <c r="G292" s="14">
        <f>ROUND(ROUND(H291*100,0)*ROUND(G$3*100000,0)/1200000,0)/100</f>
      </c>
      <c r="H292" s="14">
        <f>ROUND(H291+G292-F292,2)</f>
      </c>
      <c r="I292" s="14">
        <f>ROUND(BA292+MIN(K291+J292-BA292,MAX(0,$CC292-BO292)),2)</f>
      </c>
      <c r="J292" s="14">
        <f>ROUND(ROUND(K291*100,0)*ROUND(J$3*100000,0)/1200000,0)/100</f>
      </c>
      <c r="K292" s="14">
        <f>ROUND(K291+J292-I292,2)</f>
      </c>
      <c r="L292" s="14">
        <f>ROUND(BB292+MIN(N291+M292-BB292,MAX(0,$CC292-BP292)),2)</f>
      </c>
      <c r="M292" s="14">
        <f>ROUND(ROUND(N291*100,0)*ROUND(M$3*100000,0)/1200000,0)/100</f>
      </c>
      <c r="N292" s="14">
        <f>ROUND(N291+M292-L292,2)</f>
      </c>
      <c r="O292" s="14">
        <f>ROUND(BC292+MIN(Q291+P292-BC292,MAX(0,$CC292-BQ292)),2)</f>
      </c>
      <c r="P292" s="14">
        <f>ROUND(ROUND(Q291*100,0)*ROUND(P$3*100000,0)/1200000,0)/100</f>
      </c>
      <c r="Q292" s="14">
        <f>ROUND(Q291+P292-O292,2)</f>
      </c>
      <c r="R292" s="14">
        <f>ROUND(BD292+MIN(T291+S292-BD292,MAX(0,$CC292-BR292)),2)</f>
      </c>
      <c r="S292" s="14">
        <f>ROUND(ROUND(T291*100,0)*ROUND(S$3*100000,0)/1200000,0)/100</f>
      </c>
      <c r="T292" s="14">
        <f>ROUND(T291+S292-R292,2)</f>
      </c>
      <c r="U292" s="14">
        <f>ROUND(BE292+MIN(W291+V292-BE292,MAX(0,$CC292-BS292)),2)</f>
      </c>
      <c r="V292" s="14">
        <f>ROUND(ROUND(W291*100,0)*ROUND(V$3*100000,0)/1200000,0)/100</f>
      </c>
      <c r="W292" s="14">
        <f>ROUND(W291+V292-U292,2)</f>
      </c>
      <c r="X292" s="14">
        <f>ROUND(BF292+MIN(Z291+Y292-BF292,MAX(0,$CC292-BT292)),2)</f>
      </c>
      <c r="Y292" s="14">
        <f>ROUND(ROUND(Z291*100,0)*ROUND(Y$3*100000,0)/1200000,0)/100</f>
      </c>
      <c r="Z292" s="14">
        <f>ROUND(Z291+Y292-X292,2)</f>
      </c>
      <c r="AA292" s="14">
        <f>ROUND(BG292+MIN(AC291+AB292-BG292,MAX(0,$CC292-BU292)),2)</f>
      </c>
      <c r="AB292" s="14">
        <f>ROUND(ROUND(AC291*100,0)*ROUND(AB$3*100000,0)/1200000,0)/100</f>
      </c>
      <c r="AC292" s="14">
        <f>ROUND(AC291+AB292-AA292,2)</f>
      </c>
      <c r="AD292" s="14">
        <f>ROUND(BH292+MIN(AF291+AE292-BH292,MAX(0,$CC292-BV292)),2)</f>
      </c>
      <c r="AE292" s="14">
        <f>ROUND(ROUND(AF291*100,0)*ROUND(AE$3*100000,0)/1200000,0)/100</f>
      </c>
      <c r="AF292" s="14">
        <f>ROUND(AF291+AE292-AD292,2)</f>
      </c>
      <c r="AG292" s="14">
        <f>ROUND(BI292+MIN(AI291+AH292-BI292,MAX(0,$CC292-BW292)),2)</f>
      </c>
      <c r="AH292" s="14">
        <f>ROUND(ROUND(AI291*100,0)*ROUND(AH$3*100000,0)/1200000,0)/100</f>
      </c>
      <c r="AI292" s="14">
        <f>ROUND(AI291+AH292-AG292,2)</f>
      </c>
      <c r="AJ292" s="14">
        <f>ROUND(BJ292+MIN(AL291+AK292-BJ292,MAX(0,$CC292-BX292)),2)</f>
      </c>
      <c r="AK292" s="14">
        <f>ROUND(ROUND(AL291*100,0)*ROUND(AK$3*100000,0)/1200000,0)/100</f>
      </c>
      <c r="AL292" s="14">
        <f>ROUND(AL291+AK292-AJ292,2)</f>
      </c>
      <c r="AM292" s="14">
        <f>ROUND(BK292+MIN(AO291+AN292-BK292,MAX(0,$CC292-BY292)),2)</f>
      </c>
      <c r="AN292" s="14">
        <f>ROUND(ROUND(AO291*100,0)*ROUND(AN$3*100000,0)/1200000,0)/100</f>
      </c>
      <c r="AO292" s="14">
        <f>ROUND(AO291+AN292-AM292,2)</f>
      </c>
      <c r="AP292" s="14">
        <f>ROUND(BL292+MIN(AR291+AQ292-BL292,MAX(0,$CC292-BZ292)),2)</f>
      </c>
      <c r="AQ292" s="14">
        <f>ROUND(ROUND(AR291*100,0)*ROUND(AQ$3*100000,0)/1200000,0)/100</f>
      </c>
      <c r="AR292" s="14">
        <f>ROUND(AR291+AQ292-AP292,2)</f>
      </c>
      <c r="AS292" s="14">
        <f>ROUND(BM292+MIN(AU291+AT292-BM292,MAX(0,$CC292-CA292)),2)</f>
      </c>
      <c r="AT292" s="14">
        <f>ROUND(ROUND(AU291*100,0)*ROUND(AT$3*100000,0)/1200000,0)/100</f>
      </c>
      <c r="AU292" s="14">
        <f>ROUND(AU291+AT292-AS292,2)</f>
      </c>
      <c r="AV292" s="11">
        <f>SUMIF($C$4:$AU$4,"Payment",C292:AU292)</f>
      </c>
      <c r="AW292" s="11">
        <f>SUMIF($C$4:$AU$4,"Interest",C292:AU292)</f>
      </c>
      <c r="AX292" s="11">
        <f>ROUND(SUMIF($C$4:$AU$4,"Balance",C292:AU292),2)</f>
      </c>
      <c r="AY292">
        <f>MIN(E291+D292,C$3)</f>
      </c>
      <c r="AZ292">
        <f>MIN(H291+G292,F$3)</f>
      </c>
      <c r="BA292">
        <f>MIN(K291+J292,I$3)</f>
      </c>
      <c r="BB292">
        <f>MIN(N291+M292,L$3)</f>
      </c>
      <c r="BC292">
        <f>MIN(Q291+P292,O$3)</f>
      </c>
      <c r="BD292">
        <f>MIN(T291+S292,R$3)</f>
      </c>
      <c r="BE292">
        <f>MIN(W291+V292,U$3)</f>
      </c>
      <c r="BF292">
        <f>MIN(Z291+Y292,X$3)</f>
      </c>
      <c r="BG292">
        <f>MIN(AC291+AB292,AA$3)</f>
      </c>
      <c r="BH292">
        <f>MIN(AF291+AE292,AD$3)</f>
      </c>
      <c r="BI292">
        <f>MIN(AI291+AH292,AG$3)</f>
      </c>
      <c r="BJ292">
        <f>MIN(AL291+AK292,AJ$3)</f>
      </c>
      <c r="BK292">
        <f>MIN(AO291+AN292,AM$3)</f>
      </c>
      <c r="BL292">
        <f>MIN(AR291+AQ292,AP$3)</f>
      </c>
      <c r="BM292">
        <f>MIN(AU291+AT292,AS$3)</f>
      </c>
      <c r="BN292">
        <f>E291+D292-AY292</f>
      </c>
      <c r="BO292">
        <f>BN292+H291+G292-AZ292</f>
      </c>
      <c r="BP292">
        <f>BO292+K291+J292-BA292</f>
      </c>
      <c r="BQ292">
        <f>BP292+N291+M292-BB292</f>
      </c>
      <c r="BR292">
        <f>BQ292+Q291+P292-BC292</f>
      </c>
      <c r="BS292">
        <f>BR292+T291+S292-BD292</f>
      </c>
      <c r="BT292">
        <f>BS292+W291+V292-BE292</f>
      </c>
      <c r="BU292">
        <f>BT292+Z291+Y292-BF292</f>
      </c>
      <c r="BV292">
        <f>BU292+AC291+AB292-BG292</f>
      </c>
      <c r="BW292">
        <f>BV292+AF291+AE292-BH292</f>
      </c>
      <c r="BX292">
        <f>BW292+AI291+AH292-BI292</f>
      </c>
      <c r="BY292">
        <f>BX292+AL291+AK292-BJ292</f>
      </c>
      <c r="BZ292">
        <f>BY292+AO291+AN292-BK292</f>
      </c>
      <c r="CA292">
        <f>BZ292+AR291+AQ292-BL292</f>
      </c>
      <c r="CB292">
        <f>CA292+AU291+AT292-BM292</f>
      </c>
      <c r="CC292">
        <f>MAX(0,Plan!$B$6-SUM(AY292:BM292))</f>
      </c>
    </row>
    <row r="293" spans="1:81" x14ac:dyDescent="0.25">
      <c r="A293">
        <v>288</v>
      </c>
      <c r="B293" s="22">
        <f>EDATE(Plan!$B$5,A293-1)</f>
      </c>
      <c r="C293" s="14">
        <f>ROUND(AY293+MIN(E292+D293-AY293,$CC293),2)</f>
      </c>
      <c r="D293" s="14">
        <f>ROUND(ROUND(E292*100,0)*ROUND(D$3*100000,0)/1200000,0)/100</f>
      </c>
      <c r="E293" s="14">
        <f>ROUND(E292+D293-C293,2)</f>
      </c>
      <c r="F293" s="14">
        <f>ROUND(AZ293+MIN(H292+G293-AZ293,MAX(0,$CC293-BN293)),2)</f>
      </c>
      <c r="G293" s="14">
        <f>ROUND(ROUND(H292*100,0)*ROUND(G$3*100000,0)/1200000,0)/100</f>
      </c>
      <c r="H293" s="14">
        <f>ROUND(H292+G293-F293,2)</f>
      </c>
      <c r="I293" s="14">
        <f>ROUND(BA293+MIN(K292+J293-BA293,MAX(0,$CC293-BO293)),2)</f>
      </c>
      <c r="J293" s="14">
        <f>ROUND(ROUND(K292*100,0)*ROUND(J$3*100000,0)/1200000,0)/100</f>
      </c>
      <c r="K293" s="14">
        <f>ROUND(K292+J293-I293,2)</f>
      </c>
      <c r="L293" s="14">
        <f>ROUND(BB293+MIN(N292+M293-BB293,MAX(0,$CC293-BP293)),2)</f>
      </c>
      <c r="M293" s="14">
        <f>ROUND(ROUND(N292*100,0)*ROUND(M$3*100000,0)/1200000,0)/100</f>
      </c>
      <c r="N293" s="14">
        <f>ROUND(N292+M293-L293,2)</f>
      </c>
      <c r="O293" s="14">
        <f>ROUND(BC293+MIN(Q292+P293-BC293,MAX(0,$CC293-BQ293)),2)</f>
      </c>
      <c r="P293" s="14">
        <f>ROUND(ROUND(Q292*100,0)*ROUND(P$3*100000,0)/1200000,0)/100</f>
      </c>
      <c r="Q293" s="14">
        <f>ROUND(Q292+P293-O293,2)</f>
      </c>
      <c r="R293" s="14">
        <f>ROUND(BD293+MIN(T292+S293-BD293,MAX(0,$CC293-BR293)),2)</f>
      </c>
      <c r="S293" s="14">
        <f>ROUND(ROUND(T292*100,0)*ROUND(S$3*100000,0)/1200000,0)/100</f>
      </c>
      <c r="T293" s="14">
        <f>ROUND(T292+S293-R293,2)</f>
      </c>
      <c r="U293" s="14">
        <f>ROUND(BE293+MIN(W292+V293-BE293,MAX(0,$CC293-BS293)),2)</f>
      </c>
      <c r="V293" s="14">
        <f>ROUND(ROUND(W292*100,0)*ROUND(V$3*100000,0)/1200000,0)/100</f>
      </c>
      <c r="W293" s="14">
        <f>ROUND(W292+V293-U293,2)</f>
      </c>
      <c r="X293" s="14">
        <f>ROUND(BF293+MIN(Z292+Y293-BF293,MAX(0,$CC293-BT293)),2)</f>
      </c>
      <c r="Y293" s="14">
        <f>ROUND(ROUND(Z292*100,0)*ROUND(Y$3*100000,0)/1200000,0)/100</f>
      </c>
      <c r="Z293" s="14">
        <f>ROUND(Z292+Y293-X293,2)</f>
      </c>
      <c r="AA293" s="14">
        <f>ROUND(BG293+MIN(AC292+AB293-BG293,MAX(0,$CC293-BU293)),2)</f>
      </c>
      <c r="AB293" s="14">
        <f>ROUND(ROUND(AC292*100,0)*ROUND(AB$3*100000,0)/1200000,0)/100</f>
      </c>
      <c r="AC293" s="14">
        <f>ROUND(AC292+AB293-AA293,2)</f>
      </c>
      <c r="AD293" s="14">
        <f>ROUND(BH293+MIN(AF292+AE293-BH293,MAX(0,$CC293-BV293)),2)</f>
      </c>
      <c r="AE293" s="14">
        <f>ROUND(ROUND(AF292*100,0)*ROUND(AE$3*100000,0)/1200000,0)/100</f>
      </c>
      <c r="AF293" s="14">
        <f>ROUND(AF292+AE293-AD293,2)</f>
      </c>
      <c r="AG293" s="14">
        <f>ROUND(BI293+MIN(AI292+AH293-BI293,MAX(0,$CC293-BW293)),2)</f>
      </c>
      <c r="AH293" s="14">
        <f>ROUND(ROUND(AI292*100,0)*ROUND(AH$3*100000,0)/1200000,0)/100</f>
      </c>
      <c r="AI293" s="14">
        <f>ROUND(AI292+AH293-AG293,2)</f>
      </c>
      <c r="AJ293" s="14">
        <f>ROUND(BJ293+MIN(AL292+AK293-BJ293,MAX(0,$CC293-BX293)),2)</f>
      </c>
      <c r="AK293" s="14">
        <f>ROUND(ROUND(AL292*100,0)*ROUND(AK$3*100000,0)/1200000,0)/100</f>
      </c>
      <c r="AL293" s="14">
        <f>ROUND(AL292+AK293-AJ293,2)</f>
      </c>
      <c r="AM293" s="14">
        <f>ROUND(BK293+MIN(AO292+AN293-BK293,MAX(0,$CC293-BY293)),2)</f>
      </c>
      <c r="AN293" s="14">
        <f>ROUND(ROUND(AO292*100,0)*ROUND(AN$3*100000,0)/1200000,0)/100</f>
      </c>
      <c r="AO293" s="14">
        <f>ROUND(AO292+AN293-AM293,2)</f>
      </c>
      <c r="AP293" s="14">
        <f>ROUND(BL293+MIN(AR292+AQ293-BL293,MAX(0,$CC293-BZ293)),2)</f>
      </c>
      <c r="AQ293" s="14">
        <f>ROUND(ROUND(AR292*100,0)*ROUND(AQ$3*100000,0)/1200000,0)/100</f>
      </c>
      <c r="AR293" s="14">
        <f>ROUND(AR292+AQ293-AP293,2)</f>
      </c>
      <c r="AS293" s="14">
        <f>ROUND(BM293+MIN(AU292+AT293-BM293,MAX(0,$CC293-CA293)),2)</f>
      </c>
      <c r="AT293" s="14">
        <f>ROUND(ROUND(AU292*100,0)*ROUND(AT$3*100000,0)/1200000,0)/100</f>
      </c>
      <c r="AU293" s="14">
        <f>ROUND(AU292+AT293-AS293,2)</f>
      </c>
      <c r="AV293" s="11">
        <f>SUMIF($C$4:$AU$4,"Payment",C293:AU293)</f>
      </c>
      <c r="AW293" s="11">
        <f>SUMIF($C$4:$AU$4,"Interest",C293:AU293)</f>
      </c>
      <c r="AX293" s="11">
        <f>ROUND(SUMIF($C$4:$AU$4,"Balance",C293:AU293),2)</f>
      </c>
      <c r="AY293">
        <f>MIN(E292+D293,C$3)</f>
      </c>
      <c r="AZ293">
        <f>MIN(H292+G293,F$3)</f>
      </c>
      <c r="BA293">
        <f>MIN(K292+J293,I$3)</f>
      </c>
      <c r="BB293">
        <f>MIN(N292+M293,L$3)</f>
      </c>
      <c r="BC293">
        <f>MIN(Q292+P293,O$3)</f>
      </c>
      <c r="BD293">
        <f>MIN(T292+S293,R$3)</f>
      </c>
      <c r="BE293">
        <f>MIN(W292+V293,U$3)</f>
      </c>
      <c r="BF293">
        <f>MIN(Z292+Y293,X$3)</f>
      </c>
      <c r="BG293">
        <f>MIN(AC292+AB293,AA$3)</f>
      </c>
      <c r="BH293">
        <f>MIN(AF292+AE293,AD$3)</f>
      </c>
      <c r="BI293">
        <f>MIN(AI292+AH293,AG$3)</f>
      </c>
      <c r="BJ293">
        <f>MIN(AL292+AK293,AJ$3)</f>
      </c>
      <c r="BK293">
        <f>MIN(AO292+AN293,AM$3)</f>
      </c>
      <c r="BL293">
        <f>MIN(AR292+AQ293,AP$3)</f>
      </c>
      <c r="BM293">
        <f>MIN(AU292+AT293,AS$3)</f>
      </c>
      <c r="BN293">
        <f>E292+D293-AY293</f>
      </c>
      <c r="BO293">
        <f>BN293+H292+G293-AZ293</f>
      </c>
      <c r="BP293">
        <f>BO293+K292+J293-BA293</f>
      </c>
      <c r="BQ293">
        <f>BP293+N292+M293-BB293</f>
      </c>
      <c r="BR293">
        <f>BQ293+Q292+P293-BC293</f>
      </c>
      <c r="BS293">
        <f>BR293+T292+S293-BD293</f>
      </c>
      <c r="BT293">
        <f>BS293+W292+V293-BE293</f>
      </c>
      <c r="BU293">
        <f>BT293+Z292+Y293-BF293</f>
      </c>
      <c r="BV293">
        <f>BU293+AC292+AB293-BG293</f>
      </c>
      <c r="BW293">
        <f>BV293+AF292+AE293-BH293</f>
      </c>
      <c r="BX293">
        <f>BW293+AI292+AH293-BI293</f>
      </c>
      <c r="BY293">
        <f>BX293+AL292+AK293-BJ293</f>
      </c>
      <c r="BZ293">
        <f>BY293+AO292+AN293-BK293</f>
      </c>
      <c r="CA293">
        <f>BZ293+AR292+AQ293-BL293</f>
      </c>
      <c r="CB293">
        <f>CA293+AU292+AT293-BM293</f>
      </c>
      <c r="CC293">
        <f>MAX(0,Plan!$B$6-SUM(AY293:BM293))</f>
      </c>
    </row>
    <row r="294" spans="1:81" x14ac:dyDescent="0.25">
      <c r="A294">
        <v>289</v>
      </c>
      <c r="B294" s="22">
        <f>EDATE(Plan!$B$5,A294-1)</f>
      </c>
      <c r="C294" s="14">
        <f>ROUND(AY294+MIN(E293+D294-AY294,$CC294),2)</f>
      </c>
      <c r="D294" s="14">
        <f>ROUND(ROUND(E293*100,0)*ROUND(D$3*100000,0)/1200000,0)/100</f>
      </c>
      <c r="E294" s="14">
        <f>ROUND(E293+D294-C294,2)</f>
      </c>
      <c r="F294" s="14">
        <f>ROUND(AZ294+MIN(H293+G294-AZ294,MAX(0,$CC294-BN294)),2)</f>
      </c>
      <c r="G294" s="14">
        <f>ROUND(ROUND(H293*100,0)*ROUND(G$3*100000,0)/1200000,0)/100</f>
      </c>
      <c r="H294" s="14">
        <f>ROUND(H293+G294-F294,2)</f>
      </c>
      <c r="I294" s="14">
        <f>ROUND(BA294+MIN(K293+J294-BA294,MAX(0,$CC294-BO294)),2)</f>
      </c>
      <c r="J294" s="14">
        <f>ROUND(ROUND(K293*100,0)*ROUND(J$3*100000,0)/1200000,0)/100</f>
      </c>
      <c r="K294" s="14">
        <f>ROUND(K293+J294-I294,2)</f>
      </c>
      <c r="L294" s="14">
        <f>ROUND(BB294+MIN(N293+M294-BB294,MAX(0,$CC294-BP294)),2)</f>
      </c>
      <c r="M294" s="14">
        <f>ROUND(ROUND(N293*100,0)*ROUND(M$3*100000,0)/1200000,0)/100</f>
      </c>
      <c r="N294" s="14">
        <f>ROUND(N293+M294-L294,2)</f>
      </c>
      <c r="O294" s="14">
        <f>ROUND(BC294+MIN(Q293+P294-BC294,MAX(0,$CC294-BQ294)),2)</f>
      </c>
      <c r="P294" s="14">
        <f>ROUND(ROUND(Q293*100,0)*ROUND(P$3*100000,0)/1200000,0)/100</f>
      </c>
      <c r="Q294" s="14">
        <f>ROUND(Q293+P294-O294,2)</f>
      </c>
      <c r="R294" s="14">
        <f>ROUND(BD294+MIN(T293+S294-BD294,MAX(0,$CC294-BR294)),2)</f>
      </c>
      <c r="S294" s="14">
        <f>ROUND(ROUND(T293*100,0)*ROUND(S$3*100000,0)/1200000,0)/100</f>
      </c>
      <c r="T294" s="14">
        <f>ROUND(T293+S294-R294,2)</f>
      </c>
      <c r="U294" s="14">
        <f>ROUND(BE294+MIN(W293+V294-BE294,MAX(0,$CC294-BS294)),2)</f>
      </c>
      <c r="V294" s="14">
        <f>ROUND(ROUND(W293*100,0)*ROUND(V$3*100000,0)/1200000,0)/100</f>
      </c>
      <c r="W294" s="14">
        <f>ROUND(W293+V294-U294,2)</f>
      </c>
      <c r="X294" s="14">
        <f>ROUND(BF294+MIN(Z293+Y294-BF294,MAX(0,$CC294-BT294)),2)</f>
      </c>
      <c r="Y294" s="14">
        <f>ROUND(ROUND(Z293*100,0)*ROUND(Y$3*100000,0)/1200000,0)/100</f>
      </c>
      <c r="Z294" s="14">
        <f>ROUND(Z293+Y294-X294,2)</f>
      </c>
      <c r="AA294" s="14">
        <f>ROUND(BG294+MIN(AC293+AB294-BG294,MAX(0,$CC294-BU294)),2)</f>
      </c>
      <c r="AB294" s="14">
        <f>ROUND(ROUND(AC293*100,0)*ROUND(AB$3*100000,0)/1200000,0)/100</f>
      </c>
      <c r="AC294" s="14">
        <f>ROUND(AC293+AB294-AA294,2)</f>
      </c>
      <c r="AD294" s="14">
        <f>ROUND(BH294+MIN(AF293+AE294-BH294,MAX(0,$CC294-BV294)),2)</f>
      </c>
      <c r="AE294" s="14">
        <f>ROUND(ROUND(AF293*100,0)*ROUND(AE$3*100000,0)/1200000,0)/100</f>
      </c>
      <c r="AF294" s="14">
        <f>ROUND(AF293+AE294-AD294,2)</f>
      </c>
      <c r="AG294" s="14">
        <f>ROUND(BI294+MIN(AI293+AH294-BI294,MAX(0,$CC294-BW294)),2)</f>
      </c>
      <c r="AH294" s="14">
        <f>ROUND(ROUND(AI293*100,0)*ROUND(AH$3*100000,0)/1200000,0)/100</f>
      </c>
      <c r="AI294" s="14">
        <f>ROUND(AI293+AH294-AG294,2)</f>
      </c>
      <c r="AJ294" s="14">
        <f>ROUND(BJ294+MIN(AL293+AK294-BJ294,MAX(0,$CC294-BX294)),2)</f>
      </c>
      <c r="AK294" s="14">
        <f>ROUND(ROUND(AL293*100,0)*ROUND(AK$3*100000,0)/1200000,0)/100</f>
      </c>
      <c r="AL294" s="14">
        <f>ROUND(AL293+AK294-AJ294,2)</f>
      </c>
      <c r="AM294" s="14">
        <f>ROUND(BK294+MIN(AO293+AN294-BK294,MAX(0,$CC294-BY294)),2)</f>
      </c>
      <c r="AN294" s="14">
        <f>ROUND(ROUND(AO293*100,0)*ROUND(AN$3*100000,0)/1200000,0)/100</f>
      </c>
      <c r="AO294" s="14">
        <f>ROUND(AO293+AN294-AM294,2)</f>
      </c>
      <c r="AP294" s="14">
        <f>ROUND(BL294+MIN(AR293+AQ294-BL294,MAX(0,$CC294-BZ294)),2)</f>
      </c>
      <c r="AQ294" s="14">
        <f>ROUND(ROUND(AR293*100,0)*ROUND(AQ$3*100000,0)/1200000,0)/100</f>
      </c>
      <c r="AR294" s="14">
        <f>ROUND(AR293+AQ294-AP294,2)</f>
      </c>
      <c r="AS294" s="14">
        <f>ROUND(BM294+MIN(AU293+AT294-BM294,MAX(0,$CC294-CA294)),2)</f>
      </c>
      <c r="AT294" s="14">
        <f>ROUND(ROUND(AU293*100,0)*ROUND(AT$3*100000,0)/1200000,0)/100</f>
      </c>
      <c r="AU294" s="14">
        <f>ROUND(AU293+AT294-AS294,2)</f>
      </c>
      <c r="AV294" s="11">
        <f>SUMIF($C$4:$AU$4,"Payment",C294:AU294)</f>
      </c>
      <c r="AW294" s="11">
        <f>SUMIF($C$4:$AU$4,"Interest",C294:AU294)</f>
      </c>
      <c r="AX294" s="11">
        <f>ROUND(SUMIF($C$4:$AU$4,"Balance",C294:AU294),2)</f>
      </c>
      <c r="AY294">
        <f>MIN(E293+D294,C$3)</f>
      </c>
      <c r="AZ294">
        <f>MIN(H293+G294,F$3)</f>
      </c>
      <c r="BA294">
        <f>MIN(K293+J294,I$3)</f>
      </c>
      <c r="BB294">
        <f>MIN(N293+M294,L$3)</f>
      </c>
      <c r="BC294">
        <f>MIN(Q293+P294,O$3)</f>
      </c>
      <c r="BD294">
        <f>MIN(T293+S294,R$3)</f>
      </c>
      <c r="BE294">
        <f>MIN(W293+V294,U$3)</f>
      </c>
      <c r="BF294">
        <f>MIN(Z293+Y294,X$3)</f>
      </c>
      <c r="BG294">
        <f>MIN(AC293+AB294,AA$3)</f>
      </c>
      <c r="BH294">
        <f>MIN(AF293+AE294,AD$3)</f>
      </c>
      <c r="BI294">
        <f>MIN(AI293+AH294,AG$3)</f>
      </c>
      <c r="BJ294">
        <f>MIN(AL293+AK294,AJ$3)</f>
      </c>
      <c r="BK294">
        <f>MIN(AO293+AN294,AM$3)</f>
      </c>
      <c r="BL294">
        <f>MIN(AR293+AQ294,AP$3)</f>
      </c>
      <c r="BM294">
        <f>MIN(AU293+AT294,AS$3)</f>
      </c>
      <c r="BN294">
        <f>E293+D294-AY294</f>
      </c>
      <c r="BO294">
        <f>BN294+H293+G294-AZ294</f>
      </c>
      <c r="BP294">
        <f>BO294+K293+J294-BA294</f>
      </c>
      <c r="BQ294">
        <f>BP294+N293+M294-BB294</f>
      </c>
      <c r="BR294">
        <f>BQ294+Q293+P294-BC294</f>
      </c>
      <c r="BS294">
        <f>BR294+T293+S294-BD294</f>
      </c>
      <c r="BT294">
        <f>BS294+W293+V294-BE294</f>
      </c>
      <c r="BU294">
        <f>BT294+Z293+Y294-BF294</f>
      </c>
      <c r="BV294">
        <f>BU294+AC293+AB294-BG294</f>
      </c>
      <c r="BW294">
        <f>BV294+AF293+AE294-BH294</f>
      </c>
      <c r="BX294">
        <f>BW294+AI293+AH294-BI294</f>
      </c>
      <c r="BY294">
        <f>BX294+AL293+AK294-BJ294</f>
      </c>
      <c r="BZ294">
        <f>BY294+AO293+AN294-BK294</f>
      </c>
      <c r="CA294">
        <f>BZ294+AR293+AQ294-BL294</f>
      </c>
      <c r="CB294">
        <f>CA294+AU293+AT294-BM294</f>
      </c>
      <c r="CC294">
        <f>MAX(0,Plan!$B$6-SUM(AY294:BM294))</f>
      </c>
    </row>
    <row r="295" spans="1:81" x14ac:dyDescent="0.25">
      <c r="A295">
        <v>290</v>
      </c>
      <c r="B295" s="22">
        <f>EDATE(Plan!$B$5,A295-1)</f>
      </c>
      <c r="C295" s="14">
        <f>ROUND(AY295+MIN(E294+D295-AY295,$CC295),2)</f>
      </c>
      <c r="D295" s="14">
        <f>ROUND(ROUND(E294*100,0)*ROUND(D$3*100000,0)/1200000,0)/100</f>
      </c>
      <c r="E295" s="14">
        <f>ROUND(E294+D295-C295,2)</f>
      </c>
      <c r="F295" s="14">
        <f>ROUND(AZ295+MIN(H294+G295-AZ295,MAX(0,$CC295-BN295)),2)</f>
      </c>
      <c r="G295" s="14">
        <f>ROUND(ROUND(H294*100,0)*ROUND(G$3*100000,0)/1200000,0)/100</f>
      </c>
      <c r="H295" s="14">
        <f>ROUND(H294+G295-F295,2)</f>
      </c>
      <c r="I295" s="14">
        <f>ROUND(BA295+MIN(K294+J295-BA295,MAX(0,$CC295-BO295)),2)</f>
      </c>
      <c r="J295" s="14">
        <f>ROUND(ROUND(K294*100,0)*ROUND(J$3*100000,0)/1200000,0)/100</f>
      </c>
      <c r="K295" s="14">
        <f>ROUND(K294+J295-I295,2)</f>
      </c>
      <c r="L295" s="14">
        <f>ROUND(BB295+MIN(N294+M295-BB295,MAX(0,$CC295-BP295)),2)</f>
      </c>
      <c r="M295" s="14">
        <f>ROUND(ROUND(N294*100,0)*ROUND(M$3*100000,0)/1200000,0)/100</f>
      </c>
      <c r="N295" s="14">
        <f>ROUND(N294+M295-L295,2)</f>
      </c>
      <c r="O295" s="14">
        <f>ROUND(BC295+MIN(Q294+P295-BC295,MAX(0,$CC295-BQ295)),2)</f>
      </c>
      <c r="P295" s="14">
        <f>ROUND(ROUND(Q294*100,0)*ROUND(P$3*100000,0)/1200000,0)/100</f>
      </c>
      <c r="Q295" s="14">
        <f>ROUND(Q294+P295-O295,2)</f>
      </c>
      <c r="R295" s="14">
        <f>ROUND(BD295+MIN(T294+S295-BD295,MAX(0,$CC295-BR295)),2)</f>
      </c>
      <c r="S295" s="14">
        <f>ROUND(ROUND(T294*100,0)*ROUND(S$3*100000,0)/1200000,0)/100</f>
      </c>
      <c r="T295" s="14">
        <f>ROUND(T294+S295-R295,2)</f>
      </c>
      <c r="U295" s="14">
        <f>ROUND(BE295+MIN(W294+V295-BE295,MAX(0,$CC295-BS295)),2)</f>
      </c>
      <c r="V295" s="14">
        <f>ROUND(ROUND(W294*100,0)*ROUND(V$3*100000,0)/1200000,0)/100</f>
      </c>
      <c r="W295" s="14">
        <f>ROUND(W294+V295-U295,2)</f>
      </c>
      <c r="X295" s="14">
        <f>ROUND(BF295+MIN(Z294+Y295-BF295,MAX(0,$CC295-BT295)),2)</f>
      </c>
      <c r="Y295" s="14">
        <f>ROUND(ROUND(Z294*100,0)*ROUND(Y$3*100000,0)/1200000,0)/100</f>
      </c>
      <c r="Z295" s="14">
        <f>ROUND(Z294+Y295-X295,2)</f>
      </c>
      <c r="AA295" s="14">
        <f>ROUND(BG295+MIN(AC294+AB295-BG295,MAX(0,$CC295-BU295)),2)</f>
      </c>
      <c r="AB295" s="14">
        <f>ROUND(ROUND(AC294*100,0)*ROUND(AB$3*100000,0)/1200000,0)/100</f>
      </c>
      <c r="AC295" s="14">
        <f>ROUND(AC294+AB295-AA295,2)</f>
      </c>
      <c r="AD295" s="14">
        <f>ROUND(BH295+MIN(AF294+AE295-BH295,MAX(0,$CC295-BV295)),2)</f>
      </c>
      <c r="AE295" s="14">
        <f>ROUND(ROUND(AF294*100,0)*ROUND(AE$3*100000,0)/1200000,0)/100</f>
      </c>
      <c r="AF295" s="14">
        <f>ROUND(AF294+AE295-AD295,2)</f>
      </c>
      <c r="AG295" s="14">
        <f>ROUND(BI295+MIN(AI294+AH295-BI295,MAX(0,$CC295-BW295)),2)</f>
      </c>
      <c r="AH295" s="14">
        <f>ROUND(ROUND(AI294*100,0)*ROUND(AH$3*100000,0)/1200000,0)/100</f>
      </c>
      <c r="AI295" s="14">
        <f>ROUND(AI294+AH295-AG295,2)</f>
      </c>
      <c r="AJ295" s="14">
        <f>ROUND(BJ295+MIN(AL294+AK295-BJ295,MAX(0,$CC295-BX295)),2)</f>
      </c>
      <c r="AK295" s="14">
        <f>ROUND(ROUND(AL294*100,0)*ROUND(AK$3*100000,0)/1200000,0)/100</f>
      </c>
      <c r="AL295" s="14">
        <f>ROUND(AL294+AK295-AJ295,2)</f>
      </c>
      <c r="AM295" s="14">
        <f>ROUND(BK295+MIN(AO294+AN295-BK295,MAX(0,$CC295-BY295)),2)</f>
      </c>
      <c r="AN295" s="14">
        <f>ROUND(ROUND(AO294*100,0)*ROUND(AN$3*100000,0)/1200000,0)/100</f>
      </c>
      <c r="AO295" s="14">
        <f>ROUND(AO294+AN295-AM295,2)</f>
      </c>
      <c r="AP295" s="14">
        <f>ROUND(BL295+MIN(AR294+AQ295-BL295,MAX(0,$CC295-BZ295)),2)</f>
      </c>
      <c r="AQ295" s="14">
        <f>ROUND(ROUND(AR294*100,0)*ROUND(AQ$3*100000,0)/1200000,0)/100</f>
      </c>
      <c r="AR295" s="14">
        <f>ROUND(AR294+AQ295-AP295,2)</f>
      </c>
      <c r="AS295" s="14">
        <f>ROUND(BM295+MIN(AU294+AT295-BM295,MAX(0,$CC295-CA295)),2)</f>
      </c>
      <c r="AT295" s="14">
        <f>ROUND(ROUND(AU294*100,0)*ROUND(AT$3*100000,0)/1200000,0)/100</f>
      </c>
      <c r="AU295" s="14">
        <f>ROUND(AU294+AT295-AS295,2)</f>
      </c>
      <c r="AV295" s="11">
        <f>SUMIF($C$4:$AU$4,"Payment",C295:AU295)</f>
      </c>
      <c r="AW295" s="11">
        <f>SUMIF($C$4:$AU$4,"Interest",C295:AU295)</f>
      </c>
      <c r="AX295" s="11">
        <f>ROUND(SUMIF($C$4:$AU$4,"Balance",C295:AU295),2)</f>
      </c>
      <c r="AY295">
        <f>MIN(E294+D295,C$3)</f>
      </c>
      <c r="AZ295">
        <f>MIN(H294+G295,F$3)</f>
      </c>
      <c r="BA295">
        <f>MIN(K294+J295,I$3)</f>
      </c>
      <c r="BB295">
        <f>MIN(N294+M295,L$3)</f>
      </c>
      <c r="BC295">
        <f>MIN(Q294+P295,O$3)</f>
      </c>
      <c r="BD295">
        <f>MIN(T294+S295,R$3)</f>
      </c>
      <c r="BE295">
        <f>MIN(W294+V295,U$3)</f>
      </c>
      <c r="BF295">
        <f>MIN(Z294+Y295,X$3)</f>
      </c>
      <c r="BG295">
        <f>MIN(AC294+AB295,AA$3)</f>
      </c>
      <c r="BH295">
        <f>MIN(AF294+AE295,AD$3)</f>
      </c>
      <c r="BI295">
        <f>MIN(AI294+AH295,AG$3)</f>
      </c>
      <c r="BJ295">
        <f>MIN(AL294+AK295,AJ$3)</f>
      </c>
      <c r="BK295">
        <f>MIN(AO294+AN295,AM$3)</f>
      </c>
      <c r="BL295">
        <f>MIN(AR294+AQ295,AP$3)</f>
      </c>
      <c r="BM295">
        <f>MIN(AU294+AT295,AS$3)</f>
      </c>
      <c r="BN295">
        <f>E294+D295-AY295</f>
      </c>
      <c r="BO295">
        <f>BN295+H294+G295-AZ295</f>
      </c>
      <c r="BP295">
        <f>BO295+K294+J295-BA295</f>
      </c>
      <c r="BQ295">
        <f>BP295+N294+M295-BB295</f>
      </c>
      <c r="BR295">
        <f>BQ295+Q294+P295-BC295</f>
      </c>
      <c r="BS295">
        <f>BR295+T294+S295-BD295</f>
      </c>
      <c r="BT295">
        <f>BS295+W294+V295-BE295</f>
      </c>
      <c r="BU295">
        <f>BT295+Z294+Y295-BF295</f>
      </c>
      <c r="BV295">
        <f>BU295+AC294+AB295-BG295</f>
      </c>
      <c r="BW295">
        <f>BV295+AF294+AE295-BH295</f>
      </c>
      <c r="BX295">
        <f>BW295+AI294+AH295-BI295</f>
      </c>
      <c r="BY295">
        <f>BX295+AL294+AK295-BJ295</f>
      </c>
      <c r="BZ295">
        <f>BY295+AO294+AN295-BK295</f>
      </c>
      <c r="CA295">
        <f>BZ295+AR294+AQ295-BL295</f>
      </c>
      <c r="CB295">
        <f>CA295+AU294+AT295-BM295</f>
      </c>
      <c r="CC295">
        <f>MAX(0,Plan!$B$6-SUM(AY295:BM295))</f>
      </c>
    </row>
    <row r="296" spans="1:81" x14ac:dyDescent="0.25">
      <c r="A296">
        <v>291</v>
      </c>
      <c r="B296" s="22">
        <f>EDATE(Plan!$B$5,A296-1)</f>
      </c>
      <c r="C296" s="14">
        <f>ROUND(AY296+MIN(E295+D296-AY296,$CC296),2)</f>
      </c>
      <c r="D296" s="14">
        <f>ROUND(ROUND(E295*100,0)*ROUND(D$3*100000,0)/1200000,0)/100</f>
      </c>
      <c r="E296" s="14">
        <f>ROUND(E295+D296-C296,2)</f>
      </c>
      <c r="F296" s="14">
        <f>ROUND(AZ296+MIN(H295+G296-AZ296,MAX(0,$CC296-BN296)),2)</f>
      </c>
      <c r="G296" s="14">
        <f>ROUND(ROUND(H295*100,0)*ROUND(G$3*100000,0)/1200000,0)/100</f>
      </c>
      <c r="H296" s="14">
        <f>ROUND(H295+G296-F296,2)</f>
      </c>
      <c r="I296" s="14">
        <f>ROUND(BA296+MIN(K295+J296-BA296,MAX(0,$CC296-BO296)),2)</f>
      </c>
      <c r="J296" s="14">
        <f>ROUND(ROUND(K295*100,0)*ROUND(J$3*100000,0)/1200000,0)/100</f>
      </c>
      <c r="K296" s="14">
        <f>ROUND(K295+J296-I296,2)</f>
      </c>
      <c r="L296" s="14">
        <f>ROUND(BB296+MIN(N295+M296-BB296,MAX(0,$CC296-BP296)),2)</f>
      </c>
      <c r="M296" s="14">
        <f>ROUND(ROUND(N295*100,0)*ROUND(M$3*100000,0)/1200000,0)/100</f>
      </c>
      <c r="N296" s="14">
        <f>ROUND(N295+M296-L296,2)</f>
      </c>
      <c r="O296" s="14">
        <f>ROUND(BC296+MIN(Q295+P296-BC296,MAX(0,$CC296-BQ296)),2)</f>
      </c>
      <c r="P296" s="14">
        <f>ROUND(ROUND(Q295*100,0)*ROUND(P$3*100000,0)/1200000,0)/100</f>
      </c>
      <c r="Q296" s="14">
        <f>ROUND(Q295+P296-O296,2)</f>
      </c>
      <c r="R296" s="14">
        <f>ROUND(BD296+MIN(T295+S296-BD296,MAX(0,$CC296-BR296)),2)</f>
      </c>
      <c r="S296" s="14">
        <f>ROUND(ROUND(T295*100,0)*ROUND(S$3*100000,0)/1200000,0)/100</f>
      </c>
      <c r="T296" s="14">
        <f>ROUND(T295+S296-R296,2)</f>
      </c>
      <c r="U296" s="14">
        <f>ROUND(BE296+MIN(W295+V296-BE296,MAX(0,$CC296-BS296)),2)</f>
      </c>
      <c r="V296" s="14">
        <f>ROUND(ROUND(W295*100,0)*ROUND(V$3*100000,0)/1200000,0)/100</f>
      </c>
      <c r="W296" s="14">
        <f>ROUND(W295+V296-U296,2)</f>
      </c>
      <c r="X296" s="14">
        <f>ROUND(BF296+MIN(Z295+Y296-BF296,MAX(0,$CC296-BT296)),2)</f>
      </c>
      <c r="Y296" s="14">
        <f>ROUND(ROUND(Z295*100,0)*ROUND(Y$3*100000,0)/1200000,0)/100</f>
      </c>
      <c r="Z296" s="14">
        <f>ROUND(Z295+Y296-X296,2)</f>
      </c>
      <c r="AA296" s="14">
        <f>ROUND(BG296+MIN(AC295+AB296-BG296,MAX(0,$CC296-BU296)),2)</f>
      </c>
      <c r="AB296" s="14">
        <f>ROUND(ROUND(AC295*100,0)*ROUND(AB$3*100000,0)/1200000,0)/100</f>
      </c>
      <c r="AC296" s="14">
        <f>ROUND(AC295+AB296-AA296,2)</f>
      </c>
      <c r="AD296" s="14">
        <f>ROUND(BH296+MIN(AF295+AE296-BH296,MAX(0,$CC296-BV296)),2)</f>
      </c>
      <c r="AE296" s="14">
        <f>ROUND(ROUND(AF295*100,0)*ROUND(AE$3*100000,0)/1200000,0)/100</f>
      </c>
      <c r="AF296" s="14">
        <f>ROUND(AF295+AE296-AD296,2)</f>
      </c>
      <c r="AG296" s="14">
        <f>ROUND(BI296+MIN(AI295+AH296-BI296,MAX(0,$CC296-BW296)),2)</f>
      </c>
      <c r="AH296" s="14">
        <f>ROUND(ROUND(AI295*100,0)*ROUND(AH$3*100000,0)/1200000,0)/100</f>
      </c>
      <c r="AI296" s="14">
        <f>ROUND(AI295+AH296-AG296,2)</f>
      </c>
      <c r="AJ296" s="14">
        <f>ROUND(BJ296+MIN(AL295+AK296-BJ296,MAX(0,$CC296-BX296)),2)</f>
      </c>
      <c r="AK296" s="14">
        <f>ROUND(ROUND(AL295*100,0)*ROUND(AK$3*100000,0)/1200000,0)/100</f>
      </c>
      <c r="AL296" s="14">
        <f>ROUND(AL295+AK296-AJ296,2)</f>
      </c>
      <c r="AM296" s="14">
        <f>ROUND(BK296+MIN(AO295+AN296-BK296,MAX(0,$CC296-BY296)),2)</f>
      </c>
      <c r="AN296" s="14">
        <f>ROUND(ROUND(AO295*100,0)*ROUND(AN$3*100000,0)/1200000,0)/100</f>
      </c>
      <c r="AO296" s="14">
        <f>ROUND(AO295+AN296-AM296,2)</f>
      </c>
      <c r="AP296" s="14">
        <f>ROUND(BL296+MIN(AR295+AQ296-BL296,MAX(0,$CC296-BZ296)),2)</f>
      </c>
      <c r="AQ296" s="14">
        <f>ROUND(ROUND(AR295*100,0)*ROUND(AQ$3*100000,0)/1200000,0)/100</f>
      </c>
      <c r="AR296" s="14">
        <f>ROUND(AR295+AQ296-AP296,2)</f>
      </c>
      <c r="AS296" s="14">
        <f>ROUND(BM296+MIN(AU295+AT296-BM296,MAX(0,$CC296-CA296)),2)</f>
      </c>
      <c r="AT296" s="14">
        <f>ROUND(ROUND(AU295*100,0)*ROUND(AT$3*100000,0)/1200000,0)/100</f>
      </c>
      <c r="AU296" s="14">
        <f>ROUND(AU295+AT296-AS296,2)</f>
      </c>
      <c r="AV296" s="11">
        <f>SUMIF($C$4:$AU$4,"Payment",C296:AU296)</f>
      </c>
      <c r="AW296" s="11">
        <f>SUMIF($C$4:$AU$4,"Interest",C296:AU296)</f>
      </c>
      <c r="AX296" s="11">
        <f>ROUND(SUMIF($C$4:$AU$4,"Balance",C296:AU296),2)</f>
      </c>
      <c r="AY296">
        <f>MIN(E295+D296,C$3)</f>
      </c>
      <c r="AZ296">
        <f>MIN(H295+G296,F$3)</f>
      </c>
      <c r="BA296">
        <f>MIN(K295+J296,I$3)</f>
      </c>
      <c r="BB296">
        <f>MIN(N295+M296,L$3)</f>
      </c>
      <c r="BC296">
        <f>MIN(Q295+P296,O$3)</f>
      </c>
      <c r="BD296">
        <f>MIN(T295+S296,R$3)</f>
      </c>
      <c r="BE296">
        <f>MIN(W295+V296,U$3)</f>
      </c>
      <c r="BF296">
        <f>MIN(Z295+Y296,X$3)</f>
      </c>
      <c r="BG296">
        <f>MIN(AC295+AB296,AA$3)</f>
      </c>
      <c r="BH296">
        <f>MIN(AF295+AE296,AD$3)</f>
      </c>
      <c r="BI296">
        <f>MIN(AI295+AH296,AG$3)</f>
      </c>
      <c r="BJ296">
        <f>MIN(AL295+AK296,AJ$3)</f>
      </c>
      <c r="BK296">
        <f>MIN(AO295+AN296,AM$3)</f>
      </c>
      <c r="BL296">
        <f>MIN(AR295+AQ296,AP$3)</f>
      </c>
      <c r="BM296">
        <f>MIN(AU295+AT296,AS$3)</f>
      </c>
      <c r="BN296">
        <f>E295+D296-AY296</f>
      </c>
      <c r="BO296">
        <f>BN296+H295+G296-AZ296</f>
      </c>
      <c r="BP296">
        <f>BO296+K295+J296-BA296</f>
      </c>
      <c r="BQ296">
        <f>BP296+N295+M296-BB296</f>
      </c>
      <c r="BR296">
        <f>BQ296+Q295+P296-BC296</f>
      </c>
      <c r="BS296">
        <f>BR296+T295+S296-BD296</f>
      </c>
      <c r="BT296">
        <f>BS296+W295+V296-BE296</f>
      </c>
      <c r="BU296">
        <f>BT296+Z295+Y296-BF296</f>
      </c>
      <c r="BV296">
        <f>BU296+AC295+AB296-BG296</f>
      </c>
      <c r="BW296">
        <f>BV296+AF295+AE296-BH296</f>
      </c>
      <c r="BX296">
        <f>BW296+AI295+AH296-BI296</f>
      </c>
      <c r="BY296">
        <f>BX296+AL295+AK296-BJ296</f>
      </c>
      <c r="BZ296">
        <f>BY296+AO295+AN296-BK296</f>
      </c>
      <c r="CA296">
        <f>BZ296+AR295+AQ296-BL296</f>
      </c>
      <c r="CB296">
        <f>CA296+AU295+AT296-BM296</f>
      </c>
      <c r="CC296">
        <f>MAX(0,Plan!$B$6-SUM(AY296:BM296))</f>
      </c>
    </row>
    <row r="297" spans="1:81" x14ac:dyDescent="0.25">
      <c r="A297">
        <v>292</v>
      </c>
      <c r="B297" s="22">
        <f>EDATE(Plan!$B$5,A297-1)</f>
      </c>
      <c r="C297" s="14">
        <f>ROUND(AY297+MIN(E296+D297-AY297,$CC297),2)</f>
      </c>
      <c r="D297" s="14">
        <f>ROUND(ROUND(E296*100,0)*ROUND(D$3*100000,0)/1200000,0)/100</f>
      </c>
      <c r="E297" s="14">
        <f>ROUND(E296+D297-C297,2)</f>
      </c>
      <c r="F297" s="14">
        <f>ROUND(AZ297+MIN(H296+G297-AZ297,MAX(0,$CC297-BN297)),2)</f>
      </c>
      <c r="G297" s="14">
        <f>ROUND(ROUND(H296*100,0)*ROUND(G$3*100000,0)/1200000,0)/100</f>
      </c>
      <c r="H297" s="14">
        <f>ROUND(H296+G297-F297,2)</f>
      </c>
      <c r="I297" s="14">
        <f>ROUND(BA297+MIN(K296+J297-BA297,MAX(0,$CC297-BO297)),2)</f>
      </c>
      <c r="J297" s="14">
        <f>ROUND(ROUND(K296*100,0)*ROUND(J$3*100000,0)/1200000,0)/100</f>
      </c>
      <c r="K297" s="14">
        <f>ROUND(K296+J297-I297,2)</f>
      </c>
      <c r="L297" s="14">
        <f>ROUND(BB297+MIN(N296+M297-BB297,MAX(0,$CC297-BP297)),2)</f>
      </c>
      <c r="M297" s="14">
        <f>ROUND(ROUND(N296*100,0)*ROUND(M$3*100000,0)/1200000,0)/100</f>
      </c>
      <c r="N297" s="14">
        <f>ROUND(N296+M297-L297,2)</f>
      </c>
      <c r="O297" s="14">
        <f>ROUND(BC297+MIN(Q296+P297-BC297,MAX(0,$CC297-BQ297)),2)</f>
      </c>
      <c r="P297" s="14">
        <f>ROUND(ROUND(Q296*100,0)*ROUND(P$3*100000,0)/1200000,0)/100</f>
      </c>
      <c r="Q297" s="14">
        <f>ROUND(Q296+P297-O297,2)</f>
      </c>
      <c r="R297" s="14">
        <f>ROUND(BD297+MIN(T296+S297-BD297,MAX(0,$CC297-BR297)),2)</f>
      </c>
      <c r="S297" s="14">
        <f>ROUND(ROUND(T296*100,0)*ROUND(S$3*100000,0)/1200000,0)/100</f>
      </c>
      <c r="T297" s="14">
        <f>ROUND(T296+S297-R297,2)</f>
      </c>
      <c r="U297" s="14">
        <f>ROUND(BE297+MIN(W296+V297-BE297,MAX(0,$CC297-BS297)),2)</f>
      </c>
      <c r="V297" s="14">
        <f>ROUND(ROUND(W296*100,0)*ROUND(V$3*100000,0)/1200000,0)/100</f>
      </c>
      <c r="W297" s="14">
        <f>ROUND(W296+V297-U297,2)</f>
      </c>
      <c r="X297" s="14">
        <f>ROUND(BF297+MIN(Z296+Y297-BF297,MAX(0,$CC297-BT297)),2)</f>
      </c>
      <c r="Y297" s="14">
        <f>ROUND(ROUND(Z296*100,0)*ROUND(Y$3*100000,0)/1200000,0)/100</f>
      </c>
      <c r="Z297" s="14">
        <f>ROUND(Z296+Y297-X297,2)</f>
      </c>
      <c r="AA297" s="14">
        <f>ROUND(BG297+MIN(AC296+AB297-BG297,MAX(0,$CC297-BU297)),2)</f>
      </c>
      <c r="AB297" s="14">
        <f>ROUND(ROUND(AC296*100,0)*ROUND(AB$3*100000,0)/1200000,0)/100</f>
      </c>
      <c r="AC297" s="14">
        <f>ROUND(AC296+AB297-AA297,2)</f>
      </c>
      <c r="AD297" s="14">
        <f>ROUND(BH297+MIN(AF296+AE297-BH297,MAX(0,$CC297-BV297)),2)</f>
      </c>
      <c r="AE297" s="14">
        <f>ROUND(ROUND(AF296*100,0)*ROUND(AE$3*100000,0)/1200000,0)/100</f>
      </c>
      <c r="AF297" s="14">
        <f>ROUND(AF296+AE297-AD297,2)</f>
      </c>
      <c r="AG297" s="14">
        <f>ROUND(BI297+MIN(AI296+AH297-BI297,MAX(0,$CC297-BW297)),2)</f>
      </c>
      <c r="AH297" s="14">
        <f>ROUND(ROUND(AI296*100,0)*ROUND(AH$3*100000,0)/1200000,0)/100</f>
      </c>
      <c r="AI297" s="14">
        <f>ROUND(AI296+AH297-AG297,2)</f>
      </c>
      <c r="AJ297" s="14">
        <f>ROUND(BJ297+MIN(AL296+AK297-BJ297,MAX(0,$CC297-BX297)),2)</f>
      </c>
      <c r="AK297" s="14">
        <f>ROUND(ROUND(AL296*100,0)*ROUND(AK$3*100000,0)/1200000,0)/100</f>
      </c>
      <c r="AL297" s="14">
        <f>ROUND(AL296+AK297-AJ297,2)</f>
      </c>
      <c r="AM297" s="14">
        <f>ROUND(BK297+MIN(AO296+AN297-BK297,MAX(0,$CC297-BY297)),2)</f>
      </c>
      <c r="AN297" s="14">
        <f>ROUND(ROUND(AO296*100,0)*ROUND(AN$3*100000,0)/1200000,0)/100</f>
      </c>
      <c r="AO297" s="14">
        <f>ROUND(AO296+AN297-AM297,2)</f>
      </c>
      <c r="AP297" s="14">
        <f>ROUND(BL297+MIN(AR296+AQ297-BL297,MAX(0,$CC297-BZ297)),2)</f>
      </c>
      <c r="AQ297" s="14">
        <f>ROUND(ROUND(AR296*100,0)*ROUND(AQ$3*100000,0)/1200000,0)/100</f>
      </c>
      <c r="AR297" s="14">
        <f>ROUND(AR296+AQ297-AP297,2)</f>
      </c>
      <c r="AS297" s="14">
        <f>ROUND(BM297+MIN(AU296+AT297-BM297,MAX(0,$CC297-CA297)),2)</f>
      </c>
      <c r="AT297" s="14">
        <f>ROUND(ROUND(AU296*100,0)*ROUND(AT$3*100000,0)/1200000,0)/100</f>
      </c>
      <c r="AU297" s="14">
        <f>ROUND(AU296+AT297-AS297,2)</f>
      </c>
      <c r="AV297" s="11">
        <f>SUMIF($C$4:$AU$4,"Payment",C297:AU297)</f>
      </c>
      <c r="AW297" s="11">
        <f>SUMIF($C$4:$AU$4,"Interest",C297:AU297)</f>
      </c>
      <c r="AX297" s="11">
        <f>ROUND(SUMIF($C$4:$AU$4,"Balance",C297:AU297),2)</f>
      </c>
      <c r="AY297">
        <f>MIN(E296+D297,C$3)</f>
      </c>
      <c r="AZ297">
        <f>MIN(H296+G297,F$3)</f>
      </c>
      <c r="BA297">
        <f>MIN(K296+J297,I$3)</f>
      </c>
      <c r="BB297">
        <f>MIN(N296+M297,L$3)</f>
      </c>
      <c r="BC297">
        <f>MIN(Q296+P297,O$3)</f>
      </c>
      <c r="BD297">
        <f>MIN(T296+S297,R$3)</f>
      </c>
      <c r="BE297">
        <f>MIN(W296+V297,U$3)</f>
      </c>
      <c r="BF297">
        <f>MIN(Z296+Y297,X$3)</f>
      </c>
      <c r="BG297">
        <f>MIN(AC296+AB297,AA$3)</f>
      </c>
      <c r="BH297">
        <f>MIN(AF296+AE297,AD$3)</f>
      </c>
      <c r="BI297">
        <f>MIN(AI296+AH297,AG$3)</f>
      </c>
      <c r="BJ297">
        <f>MIN(AL296+AK297,AJ$3)</f>
      </c>
      <c r="BK297">
        <f>MIN(AO296+AN297,AM$3)</f>
      </c>
      <c r="BL297">
        <f>MIN(AR296+AQ297,AP$3)</f>
      </c>
      <c r="BM297">
        <f>MIN(AU296+AT297,AS$3)</f>
      </c>
      <c r="BN297">
        <f>E296+D297-AY297</f>
      </c>
      <c r="BO297">
        <f>BN297+H296+G297-AZ297</f>
      </c>
      <c r="BP297">
        <f>BO297+K296+J297-BA297</f>
      </c>
      <c r="BQ297">
        <f>BP297+N296+M297-BB297</f>
      </c>
      <c r="BR297">
        <f>BQ297+Q296+P297-BC297</f>
      </c>
      <c r="BS297">
        <f>BR297+T296+S297-BD297</f>
      </c>
      <c r="BT297">
        <f>BS297+W296+V297-BE297</f>
      </c>
      <c r="BU297">
        <f>BT297+Z296+Y297-BF297</f>
      </c>
      <c r="BV297">
        <f>BU297+AC296+AB297-BG297</f>
      </c>
      <c r="BW297">
        <f>BV297+AF296+AE297-BH297</f>
      </c>
      <c r="BX297">
        <f>BW297+AI296+AH297-BI297</f>
      </c>
      <c r="BY297">
        <f>BX297+AL296+AK297-BJ297</f>
      </c>
      <c r="BZ297">
        <f>BY297+AO296+AN297-BK297</f>
      </c>
      <c r="CA297">
        <f>BZ297+AR296+AQ297-BL297</f>
      </c>
      <c r="CB297">
        <f>CA297+AU296+AT297-BM297</f>
      </c>
      <c r="CC297">
        <f>MAX(0,Plan!$B$6-SUM(AY297:BM297))</f>
      </c>
    </row>
    <row r="298" spans="1:81" x14ac:dyDescent="0.25">
      <c r="A298">
        <v>293</v>
      </c>
      <c r="B298" s="22">
        <f>EDATE(Plan!$B$5,A298-1)</f>
      </c>
      <c r="C298" s="14">
        <f>ROUND(AY298+MIN(E297+D298-AY298,$CC298),2)</f>
      </c>
      <c r="D298" s="14">
        <f>ROUND(ROUND(E297*100,0)*ROUND(D$3*100000,0)/1200000,0)/100</f>
      </c>
      <c r="E298" s="14">
        <f>ROUND(E297+D298-C298,2)</f>
      </c>
      <c r="F298" s="14">
        <f>ROUND(AZ298+MIN(H297+G298-AZ298,MAX(0,$CC298-BN298)),2)</f>
      </c>
      <c r="G298" s="14">
        <f>ROUND(ROUND(H297*100,0)*ROUND(G$3*100000,0)/1200000,0)/100</f>
      </c>
      <c r="H298" s="14">
        <f>ROUND(H297+G298-F298,2)</f>
      </c>
      <c r="I298" s="14">
        <f>ROUND(BA298+MIN(K297+J298-BA298,MAX(0,$CC298-BO298)),2)</f>
      </c>
      <c r="J298" s="14">
        <f>ROUND(ROUND(K297*100,0)*ROUND(J$3*100000,0)/1200000,0)/100</f>
      </c>
      <c r="K298" s="14">
        <f>ROUND(K297+J298-I298,2)</f>
      </c>
      <c r="L298" s="14">
        <f>ROUND(BB298+MIN(N297+M298-BB298,MAX(0,$CC298-BP298)),2)</f>
      </c>
      <c r="M298" s="14">
        <f>ROUND(ROUND(N297*100,0)*ROUND(M$3*100000,0)/1200000,0)/100</f>
      </c>
      <c r="N298" s="14">
        <f>ROUND(N297+M298-L298,2)</f>
      </c>
      <c r="O298" s="14">
        <f>ROUND(BC298+MIN(Q297+P298-BC298,MAX(0,$CC298-BQ298)),2)</f>
      </c>
      <c r="P298" s="14">
        <f>ROUND(ROUND(Q297*100,0)*ROUND(P$3*100000,0)/1200000,0)/100</f>
      </c>
      <c r="Q298" s="14">
        <f>ROUND(Q297+P298-O298,2)</f>
      </c>
      <c r="R298" s="14">
        <f>ROUND(BD298+MIN(T297+S298-BD298,MAX(0,$CC298-BR298)),2)</f>
      </c>
      <c r="S298" s="14">
        <f>ROUND(ROUND(T297*100,0)*ROUND(S$3*100000,0)/1200000,0)/100</f>
      </c>
      <c r="T298" s="14">
        <f>ROUND(T297+S298-R298,2)</f>
      </c>
      <c r="U298" s="14">
        <f>ROUND(BE298+MIN(W297+V298-BE298,MAX(0,$CC298-BS298)),2)</f>
      </c>
      <c r="V298" s="14">
        <f>ROUND(ROUND(W297*100,0)*ROUND(V$3*100000,0)/1200000,0)/100</f>
      </c>
      <c r="W298" s="14">
        <f>ROUND(W297+V298-U298,2)</f>
      </c>
      <c r="X298" s="14">
        <f>ROUND(BF298+MIN(Z297+Y298-BF298,MAX(0,$CC298-BT298)),2)</f>
      </c>
      <c r="Y298" s="14">
        <f>ROUND(ROUND(Z297*100,0)*ROUND(Y$3*100000,0)/1200000,0)/100</f>
      </c>
      <c r="Z298" s="14">
        <f>ROUND(Z297+Y298-X298,2)</f>
      </c>
      <c r="AA298" s="14">
        <f>ROUND(BG298+MIN(AC297+AB298-BG298,MAX(0,$CC298-BU298)),2)</f>
      </c>
      <c r="AB298" s="14">
        <f>ROUND(ROUND(AC297*100,0)*ROUND(AB$3*100000,0)/1200000,0)/100</f>
      </c>
      <c r="AC298" s="14">
        <f>ROUND(AC297+AB298-AA298,2)</f>
      </c>
      <c r="AD298" s="14">
        <f>ROUND(BH298+MIN(AF297+AE298-BH298,MAX(0,$CC298-BV298)),2)</f>
      </c>
      <c r="AE298" s="14">
        <f>ROUND(ROUND(AF297*100,0)*ROUND(AE$3*100000,0)/1200000,0)/100</f>
      </c>
      <c r="AF298" s="14">
        <f>ROUND(AF297+AE298-AD298,2)</f>
      </c>
      <c r="AG298" s="14">
        <f>ROUND(BI298+MIN(AI297+AH298-BI298,MAX(0,$CC298-BW298)),2)</f>
      </c>
      <c r="AH298" s="14">
        <f>ROUND(ROUND(AI297*100,0)*ROUND(AH$3*100000,0)/1200000,0)/100</f>
      </c>
      <c r="AI298" s="14">
        <f>ROUND(AI297+AH298-AG298,2)</f>
      </c>
      <c r="AJ298" s="14">
        <f>ROUND(BJ298+MIN(AL297+AK298-BJ298,MAX(0,$CC298-BX298)),2)</f>
      </c>
      <c r="AK298" s="14">
        <f>ROUND(ROUND(AL297*100,0)*ROUND(AK$3*100000,0)/1200000,0)/100</f>
      </c>
      <c r="AL298" s="14">
        <f>ROUND(AL297+AK298-AJ298,2)</f>
      </c>
      <c r="AM298" s="14">
        <f>ROUND(BK298+MIN(AO297+AN298-BK298,MAX(0,$CC298-BY298)),2)</f>
      </c>
      <c r="AN298" s="14">
        <f>ROUND(ROUND(AO297*100,0)*ROUND(AN$3*100000,0)/1200000,0)/100</f>
      </c>
      <c r="AO298" s="14">
        <f>ROUND(AO297+AN298-AM298,2)</f>
      </c>
      <c r="AP298" s="14">
        <f>ROUND(BL298+MIN(AR297+AQ298-BL298,MAX(0,$CC298-BZ298)),2)</f>
      </c>
      <c r="AQ298" s="14">
        <f>ROUND(ROUND(AR297*100,0)*ROUND(AQ$3*100000,0)/1200000,0)/100</f>
      </c>
      <c r="AR298" s="14">
        <f>ROUND(AR297+AQ298-AP298,2)</f>
      </c>
      <c r="AS298" s="14">
        <f>ROUND(BM298+MIN(AU297+AT298-BM298,MAX(0,$CC298-CA298)),2)</f>
      </c>
      <c r="AT298" s="14">
        <f>ROUND(ROUND(AU297*100,0)*ROUND(AT$3*100000,0)/1200000,0)/100</f>
      </c>
      <c r="AU298" s="14">
        <f>ROUND(AU297+AT298-AS298,2)</f>
      </c>
      <c r="AV298" s="11">
        <f>SUMIF($C$4:$AU$4,"Payment",C298:AU298)</f>
      </c>
      <c r="AW298" s="11">
        <f>SUMIF($C$4:$AU$4,"Interest",C298:AU298)</f>
      </c>
      <c r="AX298" s="11">
        <f>ROUND(SUMIF($C$4:$AU$4,"Balance",C298:AU298),2)</f>
      </c>
      <c r="AY298">
        <f>MIN(E297+D298,C$3)</f>
      </c>
      <c r="AZ298">
        <f>MIN(H297+G298,F$3)</f>
      </c>
      <c r="BA298">
        <f>MIN(K297+J298,I$3)</f>
      </c>
      <c r="BB298">
        <f>MIN(N297+M298,L$3)</f>
      </c>
      <c r="BC298">
        <f>MIN(Q297+P298,O$3)</f>
      </c>
      <c r="BD298">
        <f>MIN(T297+S298,R$3)</f>
      </c>
      <c r="BE298">
        <f>MIN(W297+V298,U$3)</f>
      </c>
      <c r="BF298">
        <f>MIN(Z297+Y298,X$3)</f>
      </c>
      <c r="BG298">
        <f>MIN(AC297+AB298,AA$3)</f>
      </c>
      <c r="BH298">
        <f>MIN(AF297+AE298,AD$3)</f>
      </c>
      <c r="BI298">
        <f>MIN(AI297+AH298,AG$3)</f>
      </c>
      <c r="BJ298">
        <f>MIN(AL297+AK298,AJ$3)</f>
      </c>
      <c r="BK298">
        <f>MIN(AO297+AN298,AM$3)</f>
      </c>
      <c r="BL298">
        <f>MIN(AR297+AQ298,AP$3)</f>
      </c>
      <c r="BM298">
        <f>MIN(AU297+AT298,AS$3)</f>
      </c>
      <c r="BN298">
        <f>E297+D298-AY298</f>
      </c>
      <c r="BO298">
        <f>BN298+H297+G298-AZ298</f>
      </c>
      <c r="BP298">
        <f>BO298+K297+J298-BA298</f>
      </c>
      <c r="BQ298">
        <f>BP298+N297+M298-BB298</f>
      </c>
      <c r="BR298">
        <f>BQ298+Q297+P298-BC298</f>
      </c>
      <c r="BS298">
        <f>BR298+T297+S298-BD298</f>
      </c>
      <c r="BT298">
        <f>BS298+W297+V298-BE298</f>
      </c>
      <c r="BU298">
        <f>BT298+Z297+Y298-BF298</f>
      </c>
      <c r="BV298">
        <f>BU298+AC297+AB298-BG298</f>
      </c>
      <c r="BW298">
        <f>BV298+AF297+AE298-BH298</f>
      </c>
      <c r="BX298">
        <f>BW298+AI297+AH298-BI298</f>
      </c>
      <c r="BY298">
        <f>BX298+AL297+AK298-BJ298</f>
      </c>
      <c r="BZ298">
        <f>BY298+AO297+AN298-BK298</f>
      </c>
      <c r="CA298">
        <f>BZ298+AR297+AQ298-BL298</f>
      </c>
      <c r="CB298">
        <f>CA298+AU297+AT298-BM298</f>
      </c>
      <c r="CC298">
        <f>MAX(0,Plan!$B$6-SUM(AY298:BM298))</f>
      </c>
    </row>
    <row r="299" spans="1:81" x14ac:dyDescent="0.25">
      <c r="A299">
        <v>294</v>
      </c>
      <c r="B299" s="22">
        <f>EDATE(Plan!$B$5,A299-1)</f>
      </c>
      <c r="C299" s="14">
        <f>ROUND(AY299+MIN(E298+D299-AY299,$CC299),2)</f>
      </c>
      <c r="D299" s="14">
        <f>ROUND(ROUND(E298*100,0)*ROUND(D$3*100000,0)/1200000,0)/100</f>
      </c>
      <c r="E299" s="14">
        <f>ROUND(E298+D299-C299,2)</f>
      </c>
      <c r="F299" s="14">
        <f>ROUND(AZ299+MIN(H298+G299-AZ299,MAX(0,$CC299-BN299)),2)</f>
      </c>
      <c r="G299" s="14">
        <f>ROUND(ROUND(H298*100,0)*ROUND(G$3*100000,0)/1200000,0)/100</f>
      </c>
      <c r="H299" s="14">
        <f>ROUND(H298+G299-F299,2)</f>
      </c>
      <c r="I299" s="14">
        <f>ROUND(BA299+MIN(K298+J299-BA299,MAX(0,$CC299-BO299)),2)</f>
      </c>
      <c r="J299" s="14">
        <f>ROUND(ROUND(K298*100,0)*ROUND(J$3*100000,0)/1200000,0)/100</f>
      </c>
      <c r="K299" s="14">
        <f>ROUND(K298+J299-I299,2)</f>
      </c>
      <c r="L299" s="14">
        <f>ROUND(BB299+MIN(N298+M299-BB299,MAX(0,$CC299-BP299)),2)</f>
      </c>
      <c r="M299" s="14">
        <f>ROUND(ROUND(N298*100,0)*ROUND(M$3*100000,0)/1200000,0)/100</f>
      </c>
      <c r="N299" s="14">
        <f>ROUND(N298+M299-L299,2)</f>
      </c>
      <c r="O299" s="14">
        <f>ROUND(BC299+MIN(Q298+P299-BC299,MAX(0,$CC299-BQ299)),2)</f>
      </c>
      <c r="P299" s="14">
        <f>ROUND(ROUND(Q298*100,0)*ROUND(P$3*100000,0)/1200000,0)/100</f>
      </c>
      <c r="Q299" s="14">
        <f>ROUND(Q298+P299-O299,2)</f>
      </c>
      <c r="R299" s="14">
        <f>ROUND(BD299+MIN(T298+S299-BD299,MAX(0,$CC299-BR299)),2)</f>
      </c>
      <c r="S299" s="14">
        <f>ROUND(ROUND(T298*100,0)*ROUND(S$3*100000,0)/1200000,0)/100</f>
      </c>
      <c r="T299" s="14">
        <f>ROUND(T298+S299-R299,2)</f>
      </c>
      <c r="U299" s="14">
        <f>ROUND(BE299+MIN(W298+V299-BE299,MAX(0,$CC299-BS299)),2)</f>
      </c>
      <c r="V299" s="14">
        <f>ROUND(ROUND(W298*100,0)*ROUND(V$3*100000,0)/1200000,0)/100</f>
      </c>
      <c r="W299" s="14">
        <f>ROUND(W298+V299-U299,2)</f>
      </c>
      <c r="X299" s="14">
        <f>ROUND(BF299+MIN(Z298+Y299-BF299,MAX(0,$CC299-BT299)),2)</f>
      </c>
      <c r="Y299" s="14">
        <f>ROUND(ROUND(Z298*100,0)*ROUND(Y$3*100000,0)/1200000,0)/100</f>
      </c>
      <c r="Z299" s="14">
        <f>ROUND(Z298+Y299-X299,2)</f>
      </c>
      <c r="AA299" s="14">
        <f>ROUND(BG299+MIN(AC298+AB299-BG299,MAX(0,$CC299-BU299)),2)</f>
      </c>
      <c r="AB299" s="14">
        <f>ROUND(ROUND(AC298*100,0)*ROUND(AB$3*100000,0)/1200000,0)/100</f>
      </c>
      <c r="AC299" s="14">
        <f>ROUND(AC298+AB299-AA299,2)</f>
      </c>
      <c r="AD299" s="14">
        <f>ROUND(BH299+MIN(AF298+AE299-BH299,MAX(0,$CC299-BV299)),2)</f>
      </c>
      <c r="AE299" s="14">
        <f>ROUND(ROUND(AF298*100,0)*ROUND(AE$3*100000,0)/1200000,0)/100</f>
      </c>
      <c r="AF299" s="14">
        <f>ROUND(AF298+AE299-AD299,2)</f>
      </c>
      <c r="AG299" s="14">
        <f>ROUND(BI299+MIN(AI298+AH299-BI299,MAX(0,$CC299-BW299)),2)</f>
      </c>
      <c r="AH299" s="14">
        <f>ROUND(ROUND(AI298*100,0)*ROUND(AH$3*100000,0)/1200000,0)/100</f>
      </c>
      <c r="AI299" s="14">
        <f>ROUND(AI298+AH299-AG299,2)</f>
      </c>
      <c r="AJ299" s="14">
        <f>ROUND(BJ299+MIN(AL298+AK299-BJ299,MAX(0,$CC299-BX299)),2)</f>
      </c>
      <c r="AK299" s="14">
        <f>ROUND(ROUND(AL298*100,0)*ROUND(AK$3*100000,0)/1200000,0)/100</f>
      </c>
      <c r="AL299" s="14">
        <f>ROUND(AL298+AK299-AJ299,2)</f>
      </c>
      <c r="AM299" s="14">
        <f>ROUND(BK299+MIN(AO298+AN299-BK299,MAX(0,$CC299-BY299)),2)</f>
      </c>
      <c r="AN299" s="14">
        <f>ROUND(ROUND(AO298*100,0)*ROUND(AN$3*100000,0)/1200000,0)/100</f>
      </c>
      <c r="AO299" s="14">
        <f>ROUND(AO298+AN299-AM299,2)</f>
      </c>
      <c r="AP299" s="14">
        <f>ROUND(BL299+MIN(AR298+AQ299-BL299,MAX(0,$CC299-BZ299)),2)</f>
      </c>
      <c r="AQ299" s="14">
        <f>ROUND(ROUND(AR298*100,0)*ROUND(AQ$3*100000,0)/1200000,0)/100</f>
      </c>
      <c r="AR299" s="14">
        <f>ROUND(AR298+AQ299-AP299,2)</f>
      </c>
      <c r="AS299" s="14">
        <f>ROUND(BM299+MIN(AU298+AT299-BM299,MAX(0,$CC299-CA299)),2)</f>
      </c>
      <c r="AT299" s="14">
        <f>ROUND(ROUND(AU298*100,0)*ROUND(AT$3*100000,0)/1200000,0)/100</f>
      </c>
      <c r="AU299" s="14">
        <f>ROUND(AU298+AT299-AS299,2)</f>
      </c>
      <c r="AV299" s="11">
        <f>SUMIF($C$4:$AU$4,"Payment",C299:AU299)</f>
      </c>
      <c r="AW299" s="11">
        <f>SUMIF($C$4:$AU$4,"Interest",C299:AU299)</f>
      </c>
      <c r="AX299" s="11">
        <f>ROUND(SUMIF($C$4:$AU$4,"Balance",C299:AU299),2)</f>
      </c>
      <c r="AY299">
        <f>MIN(E298+D299,C$3)</f>
      </c>
      <c r="AZ299">
        <f>MIN(H298+G299,F$3)</f>
      </c>
      <c r="BA299">
        <f>MIN(K298+J299,I$3)</f>
      </c>
      <c r="BB299">
        <f>MIN(N298+M299,L$3)</f>
      </c>
      <c r="BC299">
        <f>MIN(Q298+P299,O$3)</f>
      </c>
      <c r="BD299">
        <f>MIN(T298+S299,R$3)</f>
      </c>
      <c r="BE299">
        <f>MIN(W298+V299,U$3)</f>
      </c>
      <c r="BF299">
        <f>MIN(Z298+Y299,X$3)</f>
      </c>
      <c r="BG299">
        <f>MIN(AC298+AB299,AA$3)</f>
      </c>
      <c r="BH299">
        <f>MIN(AF298+AE299,AD$3)</f>
      </c>
      <c r="BI299">
        <f>MIN(AI298+AH299,AG$3)</f>
      </c>
      <c r="BJ299">
        <f>MIN(AL298+AK299,AJ$3)</f>
      </c>
      <c r="BK299">
        <f>MIN(AO298+AN299,AM$3)</f>
      </c>
      <c r="BL299">
        <f>MIN(AR298+AQ299,AP$3)</f>
      </c>
      <c r="BM299">
        <f>MIN(AU298+AT299,AS$3)</f>
      </c>
      <c r="BN299">
        <f>E298+D299-AY299</f>
      </c>
      <c r="BO299">
        <f>BN299+H298+G299-AZ299</f>
      </c>
      <c r="BP299">
        <f>BO299+K298+J299-BA299</f>
      </c>
      <c r="BQ299">
        <f>BP299+N298+M299-BB299</f>
      </c>
      <c r="BR299">
        <f>BQ299+Q298+P299-BC299</f>
      </c>
      <c r="BS299">
        <f>BR299+T298+S299-BD299</f>
      </c>
      <c r="BT299">
        <f>BS299+W298+V299-BE299</f>
      </c>
      <c r="BU299">
        <f>BT299+Z298+Y299-BF299</f>
      </c>
      <c r="BV299">
        <f>BU299+AC298+AB299-BG299</f>
      </c>
      <c r="BW299">
        <f>BV299+AF298+AE299-BH299</f>
      </c>
      <c r="BX299">
        <f>BW299+AI298+AH299-BI299</f>
      </c>
      <c r="BY299">
        <f>BX299+AL298+AK299-BJ299</f>
      </c>
      <c r="BZ299">
        <f>BY299+AO298+AN299-BK299</f>
      </c>
      <c r="CA299">
        <f>BZ299+AR298+AQ299-BL299</f>
      </c>
      <c r="CB299">
        <f>CA299+AU298+AT299-BM299</f>
      </c>
      <c r="CC299">
        <f>MAX(0,Plan!$B$6-SUM(AY299:BM299))</f>
      </c>
    </row>
    <row r="300" spans="1:81" x14ac:dyDescent="0.25">
      <c r="A300">
        <v>295</v>
      </c>
      <c r="B300" s="22">
        <f>EDATE(Plan!$B$5,A300-1)</f>
      </c>
      <c r="C300" s="14">
        <f>ROUND(AY300+MIN(E299+D300-AY300,$CC300),2)</f>
      </c>
      <c r="D300" s="14">
        <f>ROUND(ROUND(E299*100,0)*ROUND(D$3*100000,0)/1200000,0)/100</f>
      </c>
      <c r="E300" s="14">
        <f>ROUND(E299+D300-C300,2)</f>
      </c>
      <c r="F300" s="14">
        <f>ROUND(AZ300+MIN(H299+G300-AZ300,MAX(0,$CC300-BN300)),2)</f>
      </c>
      <c r="G300" s="14">
        <f>ROUND(ROUND(H299*100,0)*ROUND(G$3*100000,0)/1200000,0)/100</f>
      </c>
      <c r="H300" s="14">
        <f>ROUND(H299+G300-F300,2)</f>
      </c>
      <c r="I300" s="14">
        <f>ROUND(BA300+MIN(K299+J300-BA300,MAX(0,$CC300-BO300)),2)</f>
      </c>
      <c r="J300" s="14">
        <f>ROUND(ROUND(K299*100,0)*ROUND(J$3*100000,0)/1200000,0)/100</f>
      </c>
      <c r="K300" s="14">
        <f>ROUND(K299+J300-I300,2)</f>
      </c>
      <c r="L300" s="14">
        <f>ROUND(BB300+MIN(N299+M300-BB300,MAX(0,$CC300-BP300)),2)</f>
      </c>
      <c r="M300" s="14">
        <f>ROUND(ROUND(N299*100,0)*ROUND(M$3*100000,0)/1200000,0)/100</f>
      </c>
      <c r="N300" s="14">
        <f>ROUND(N299+M300-L300,2)</f>
      </c>
      <c r="O300" s="14">
        <f>ROUND(BC300+MIN(Q299+P300-BC300,MAX(0,$CC300-BQ300)),2)</f>
      </c>
      <c r="P300" s="14">
        <f>ROUND(ROUND(Q299*100,0)*ROUND(P$3*100000,0)/1200000,0)/100</f>
      </c>
      <c r="Q300" s="14">
        <f>ROUND(Q299+P300-O300,2)</f>
      </c>
      <c r="R300" s="14">
        <f>ROUND(BD300+MIN(T299+S300-BD300,MAX(0,$CC300-BR300)),2)</f>
      </c>
      <c r="S300" s="14">
        <f>ROUND(ROUND(T299*100,0)*ROUND(S$3*100000,0)/1200000,0)/100</f>
      </c>
      <c r="T300" s="14">
        <f>ROUND(T299+S300-R300,2)</f>
      </c>
      <c r="U300" s="14">
        <f>ROUND(BE300+MIN(W299+V300-BE300,MAX(0,$CC300-BS300)),2)</f>
      </c>
      <c r="V300" s="14">
        <f>ROUND(ROUND(W299*100,0)*ROUND(V$3*100000,0)/1200000,0)/100</f>
      </c>
      <c r="W300" s="14">
        <f>ROUND(W299+V300-U300,2)</f>
      </c>
      <c r="X300" s="14">
        <f>ROUND(BF300+MIN(Z299+Y300-BF300,MAX(0,$CC300-BT300)),2)</f>
      </c>
      <c r="Y300" s="14">
        <f>ROUND(ROUND(Z299*100,0)*ROUND(Y$3*100000,0)/1200000,0)/100</f>
      </c>
      <c r="Z300" s="14">
        <f>ROUND(Z299+Y300-X300,2)</f>
      </c>
      <c r="AA300" s="14">
        <f>ROUND(BG300+MIN(AC299+AB300-BG300,MAX(0,$CC300-BU300)),2)</f>
      </c>
      <c r="AB300" s="14">
        <f>ROUND(ROUND(AC299*100,0)*ROUND(AB$3*100000,0)/1200000,0)/100</f>
      </c>
      <c r="AC300" s="14">
        <f>ROUND(AC299+AB300-AA300,2)</f>
      </c>
      <c r="AD300" s="14">
        <f>ROUND(BH300+MIN(AF299+AE300-BH300,MAX(0,$CC300-BV300)),2)</f>
      </c>
      <c r="AE300" s="14">
        <f>ROUND(ROUND(AF299*100,0)*ROUND(AE$3*100000,0)/1200000,0)/100</f>
      </c>
      <c r="AF300" s="14">
        <f>ROUND(AF299+AE300-AD300,2)</f>
      </c>
      <c r="AG300" s="14">
        <f>ROUND(BI300+MIN(AI299+AH300-BI300,MAX(0,$CC300-BW300)),2)</f>
      </c>
      <c r="AH300" s="14">
        <f>ROUND(ROUND(AI299*100,0)*ROUND(AH$3*100000,0)/1200000,0)/100</f>
      </c>
      <c r="AI300" s="14">
        <f>ROUND(AI299+AH300-AG300,2)</f>
      </c>
      <c r="AJ300" s="14">
        <f>ROUND(BJ300+MIN(AL299+AK300-BJ300,MAX(0,$CC300-BX300)),2)</f>
      </c>
      <c r="AK300" s="14">
        <f>ROUND(ROUND(AL299*100,0)*ROUND(AK$3*100000,0)/1200000,0)/100</f>
      </c>
      <c r="AL300" s="14">
        <f>ROUND(AL299+AK300-AJ300,2)</f>
      </c>
      <c r="AM300" s="14">
        <f>ROUND(BK300+MIN(AO299+AN300-BK300,MAX(0,$CC300-BY300)),2)</f>
      </c>
      <c r="AN300" s="14">
        <f>ROUND(ROUND(AO299*100,0)*ROUND(AN$3*100000,0)/1200000,0)/100</f>
      </c>
      <c r="AO300" s="14">
        <f>ROUND(AO299+AN300-AM300,2)</f>
      </c>
      <c r="AP300" s="14">
        <f>ROUND(BL300+MIN(AR299+AQ300-BL300,MAX(0,$CC300-BZ300)),2)</f>
      </c>
      <c r="AQ300" s="14">
        <f>ROUND(ROUND(AR299*100,0)*ROUND(AQ$3*100000,0)/1200000,0)/100</f>
      </c>
      <c r="AR300" s="14">
        <f>ROUND(AR299+AQ300-AP300,2)</f>
      </c>
      <c r="AS300" s="14">
        <f>ROUND(BM300+MIN(AU299+AT300-BM300,MAX(0,$CC300-CA300)),2)</f>
      </c>
      <c r="AT300" s="14">
        <f>ROUND(ROUND(AU299*100,0)*ROUND(AT$3*100000,0)/1200000,0)/100</f>
      </c>
      <c r="AU300" s="14">
        <f>ROUND(AU299+AT300-AS300,2)</f>
      </c>
      <c r="AV300" s="11">
        <f>SUMIF($C$4:$AU$4,"Payment",C300:AU300)</f>
      </c>
      <c r="AW300" s="11">
        <f>SUMIF($C$4:$AU$4,"Interest",C300:AU300)</f>
      </c>
      <c r="AX300" s="11">
        <f>ROUND(SUMIF($C$4:$AU$4,"Balance",C300:AU300),2)</f>
      </c>
      <c r="AY300">
        <f>MIN(E299+D300,C$3)</f>
      </c>
      <c r="AZ300">
        <f>MIN(H299+G300,F$3)</f>
      </c>
      <c r="BA300">
        <f>MIN(K299+J300,I$3)</f>
      </c>
      <c r="BB300">
        <f>MIN(N299+M300,L$3)</f>
      </c>
      <c r="BC300">
        <f>MIN(Q299+P300,O$3)</f>
      </c>
      <c r="BD300">
        <f>MIN(T299+S300,R$3)</f>
      </c>
      <c r="BE300">
        <f>MIN(W299+V300,U$3)</f>
      </c>
      <c r="BF300">
        <f>MIN(Z299+Y300,X$3)</f>
      </c>
      <c r="BG300">
        <f>MIN(AC299+AB300,AA$3)</f>
      </c>
      <c r="BH300">
        <f>MIN(AF299+AE300,AD$3)</f>
      </c>
      <c r="BI300">
        <f>MIN(AI299+AH300,AG$3)</f>
      </c>
      <c r="BJ300">
        <f>MIN(AL299+AK300,AJ$3)</f>
      </c>
      <c r="BK300">
        <f>MIN(AO299+AN300,AM$3)</f>
      </c>
      <c r="BL300">
        <f>MIN(AR299+AQ300,AP$3)</f>
      </c>
      <c r="BM300">
        <f>MIN(AU299+AT300,AS$3)</f>
      </c>
      <c r="BN300">
        <f>E299+D300-AY300</f>
      </c>
      <c r="BO300">
        <f>BN300+H299+G300-AZ300</f>
      </c>
      <c r="BP300">
        <f>BO300+K299+J300-BA300</f>
      </c>
      <c r="BQ300">
        <f>BP300+N299+M300-BB300</f>
      </c>
      <c r="BR300">
        <f>BQ300+Q299+P300-BC300</f>
      </c>
      <c r="BS300">
        <f>BR300+T299+S300-BD300</f>
      </c>
      <c r="BT300">
        <f>BS300+W299+V300-BE300</f>
      </c>
      <c r="BU300">
        <f>BT300+Z299+Y300-BF300</f>
      </c>
      <c r="BV300">
        <f>BU300+AC299+AB300-BG300</f>
      </c>
      <c r="BW300">
        <f>BV300+AF299+AE300-BH300</f>
      </c>
      <c r="BX300">
        <f>BW300+AI299+AH300-BI300</f>
      </c>
      <c r="BY300">
        <f>BX300+AL299+AK300-BJ300</f>
      </c>
      <c r="BZ300">
        <f>BY300+AO299+AN300-BK300</f>
      </c>
      <c r="CA300">
        <f>BZ300+AR299+AQ300-BL300</f>
      </c>
      <c r="CB300">
        <f>CA300+AU299+AT300-BM300</f>
      </c>
      <c r="CC300">
        <f>MAX(0,Plan!$B$6-SUM(AY300:BM300))</f>
      </c>
    </row>
    <row r="301" spans="1:81" x14ac:dyDescent="0.25">
      <c r="A301">
        <v>296</v>
      </c>
      <c r="B301" s="22">
        <f>EDATE(Plan!$B$5,A301-1)</f>
      </c>
      <c r="C301" s="14">
        <f>ROUND(AY301+MIN(E300+D301-AY301,$CC301),2)</f>
      </c>
      <c r="D301" s="14">
        <f>ROUND(ROUND(E300*100,0)*ROUND(D$3*100000,0)/1200000,0)/100</f>
      </c>
      <c r="E301" s="14">
        <f>ROUND(E300+D301-C301,2)</f>
      </c>
      <c r="F301" s="14">
        <f>ROUND(AZ301+MIN(H300+G301-AZ301,MAX(0,$CC301-BN301)),2)</f>
      </c>
      <c r="G301" s="14">
        <f>ROUND(ROUND(H300*100,0)*ROUND(G$3*100000,0)/1200000,0)/100</f>
      </c>
      <c r="H301" s="14">
        <f>ROUND(H300+G301-F301,2)</f>
      </c>
      <c r="I301" s="14">
        <f>ROUND(BA301+MIN(K300+J301-BA301,MAX(0,$CC301-BO301)),2)</f>
      </c>
      <c r="J301" s="14">
        <f>ROUND(ROUND(K300*100,0)*ROUND(J$3*100000,0)/1200000,0)/100</f>
      </c>
      <c r="K301" s="14">
        <f>ROUND(K300+J301-I301,2)</f>
      </c>
      <c r="L301" s="14">
        <f>ROUND(BB301+MIN(N300+M301-BB301,MAX(0,$CC301-BP301)),2)</f>
      </c>
      <c r="M301" s="14">
        <f>ROUND(ROUND(N300*100,0)*ROUND(M$3*100000,0)/1200000,0)/100</f>
      </c>
      <c r="N301" s="14">
        <f>ROUND(N300+M301-L301,2)</f>
      </c>
      <c r="O301" s="14">
        <f>ROUND(BC301+MIN(Q300+P301-BC301,MAX(0,$CC301-BQ301)),2)</f>
      </c>
      <c r="P301" s="14">
        <f>ROUND(ROUND(Q300*100,0)*ROUND(P$3*100000,0)/1200000,0)/100</f>
      </c>
      <c r="Q301" s="14">
        <f>ROUND(Q300+P301-O301,2)</f>
      </c>
      <c r="R301" s="14">
        <f>ROUND(BD301+MIN(T300+S301-BD301,MAX(0,$CC301-BR301)),2)</f>
      </c>
      <c r="S301" s="14">
        <f>ROUND(ROUND(T300*100,0)*ROUND(S$3*100000,0)/1200000,0)/100</f>
      </c>
      <c r="T301" s="14">
        <f>ROUND(T300+S301-R301,2)</f>
      </c>
      <c r="U301" s="14">
        <f>ROUND(BE301+MIN(W300+V301-BE301,MAX(0,$CC301-BS301)),2)</f>
      </c>
      <c r="V301" s="14">
        <f>ROUND(ROUND(W300*100,0)*ROUND(V$3*100000,0)/1200000,0)/100</f>
      </c>
      <c r="W301" s="14">
        <f>ROUND(W300+V301-U301,2)</f>
      </c>
      <c r="X301" s="14">
        <f>ROUND(BF301+MIN(Z300+Y301-BF301,MAX(0,$CC301-BT301)),2)</f>
      </c>
      <c r="Y301" s="14">
        <f>ROUND(ROUND(Z300*100,0)*ROUND(Y$3*100000,0)/1200000,0)/100</f>
      </c>
      <c r="Z301" s="14">
        <f>ROUND(Z300+Y301-X301,2)</f>
      </c>
      <c r="AA301" s="14">
        <f>ROUND(BG301+MIN(AC300+AB301-BG301,MAX(0,$CC301-BU301)),2)</f>
      </c>
      <c r="AB301" s="14">
        <f>ROUND(ROUND(AC300*100,0)*ROUND(AB$3*100000,0)/1200000,0)/100</f>
      </c>
      <c r="AC301" s="14">
        <f>ROUND(AC300+AB301-AA301,2)</f>
      </c>
      <c r="AD301" s="14">
        <f>ROUND(BH301+MIN(AF300+AE301-BH301,MAX(0,$CC301-BV301)),2)</f>
      </c>
      <c r="AE301" s="14">
        <f>ROUND(ROUND(AF300*100,0)*ROUND(AE$3*100000,0)/1200000,0)/100</f>
      </c>
      <c r="AF301" s="14">
        <f>ROUND(AF300+AE301-AD301,2)</f>
      </c>
      <c r="AG301" s="14">
        <f>ROUND(BI301+MIN(AI300+AH301-BI301,MAX(0,$CC301-BW301)),2)</f>
      </c>
      <c r="AH301" s="14">
        <f>ROUND(ROUND(AI300*100,0)*ROUND(AH$3*100000,0)/1200000,0)/100</f>
      </c>
      <c r="AI301" s="14">
        <f>ROUND(AI300+AH301-AG301,2)</f>
      </c>
      <c r="AJ301" s="14">
        <f>ROUND(BJ301+MIN(AL300+AK301-BJ301,MAX(0,$CC301-BX301)),2)</f>
      </c>
      <c r="AK301" s="14">
        <f>ROUND(ROUND(AL300*100,0)*ROUND(AK$3*100000,0)/1200000,0)/100</f>
      </c>
      <c r="AL301" s="14">
        <f>ROUND(AL300+AK301-AJ301,2)</f>
      </c>
      <c r="AM301" s="14">
        <f>ROUND(BK301+MIN(AO300+AN301-BK301,MAX(0,$CC301-BY301)),2)</f>
      </c>
      <c r="AN301" s="14">
        <f>ROUND(ROUND(AO300*100,0)*ROUND(AN$3*100000,0)/1200000,0)/100</f>
      </c>
      <c r="AO301" s="14">
        <f>ROUND(AO300+AN301-AM301,2)</f>
      </c>
      <c r="AP301" s="14">
        <f>ROUND(BL301+MIN(AR300+AQ301-BL301,MAX(0,$CC301-BZ301)),2)</f>
      </c>
      <c r="AQ301" s="14">
        <f>ROUND(ROUND(AR300*100,0)*ROUND(AQ$3*100000,0)/1200000,0)/100</f>
      </c>
      <c r="AR301" s="14">
        <f>ROUND(AR300+AQ301-AP301,2)</f>
      </c>
      <c r="AS301" s="14">
        <f>ROUND(BM301+MIN(AU300+AT301-BM301,MAX(0,$CC301-CA301)),2)</f>
      </c>
      <c r="AT301" s="14">
        <f>ROUND(ROUND(AU300*100,0)*ROUND(AT$3*100000,0)/1200000,0)/100</f>
      </c>
      <c r="AU301" s="14">
        <f>ROUND(AU300+AT301-AS301,2)</f>
      </c>
      <c r="AV301" s="11">
        <f>SUMIF($C$4:$AU$4,"Payment",C301:AU301)</f>
      </c>
      <c r="AW301" s="11">
        <f>SUMIF($C$4:$AU$4,"Interest",C301:AU301)</f>
      </c>
      <c r="AX301" s="11">
        <f>ROUND(SUMIF($C$4:$AU$4,"Balance",C301:AU301),2)</f>
      </c>
      <c r="AY301">
        <f>MIN(E300+D301,C$3)</f>
      </c>
      <c r="AZ301">
        <f>MIN(H300+G301,F$3)</f>
      </c>
      <c r="BA301">
        <f>MIN(K300+J301,I$3)</f>
      </c>
      <c r="BB301">
        <f>MIN(N300+M301,L$3)</f>
      </c>
      <c r="BC301">
        <f>MIN(Q300+P301,O$3)</f>
      </c>
      <c r="BD301">
        <f>MIN(T300+S301,R$3)</f>
      </c>
      <c r="BE301">
        <f>MIN(W300+V301,U$3)</f>
      </c>
      <c r="BF301">
        <f>MIN(Z300+Y301,X$3)</f>
      </c>
      <c r="BG301">
        <f>MIN(AC300+AB301,AA$3)</f>
      </c>
      <c r="BH301">
        <f>MIN(AF300+AE301,AD$3)</f>
      </c>
      <c r="BI301">
        <f>MIN(AI300+AH301,AG$3)</f>
      </c>
      <c r="BJ301">
        <f>MIN(AL300+AK301,AJ$3)</f>
      </c>
      <c r="BK301">
        <f>MIN(AO300+AN301,AM$3)</f>
      </c>
      <c r="BL301">
        <f>MIN(AR300+AQ301,AP$3)</f>
      </c>
      <c r="BM301">
        <f>MIN(AU300+AT301,AS$3)</f>
      </c>
      <c r="BN301">
        <f>E300+D301-AY301</f>
      </c>
      <c r="BO301">
        <f>BN301+H300+G301-AZ301</f>
      </c>
      <c r="BP301">
        <f>BO301+K300+J301-BA301</f>
      </c>
      <c r="BQ301">
        <f>BP301+N300+M301-BB301</f>
      </c>
      <c r="BR301">
        <f>BQ301+Q300+P301-BC301</f>
      </c>
      <c r="BS301">
        <f>BR301+T300+S301-BD301</f>
      </c>
      <c r="BT301">
        <f>BS301+W300+V301-BE301</f>
      </c>
      <c r="BU301">
        <f>BT301+Z300+Y301-BF301</f>
      </c>
      <c r="BV301">
        <f>BU301+AC300+AB301-BG301</f>
      </c>
      <c r="BW301">
        <f>BV301+AF300+AE301-BH301</f>
      </c>
      <c r="BX301">
        <f>BW301+AI300+AH301-BI301</f>
      </c>
      <c r="BY301">
        <f>BX301+AL300+AK301-BJ301</f>
      </c>
      <c r="BZ301">
        <f>BY301+AO300+AN301-BK301</f>
      </c>
      <c r="CA301">
        <f>BZ301+AR300+AQ301-BL301</f>
      </c>
      <c r="CB301">
        <f>CA301+AU300+AT301-BM301</f>
      </c>
      <c r="CC301">
        <f>MAX(0,Plan!$B$6-SUM(AY301:BM301))</f>
      </c>
    </row>
    <row r="302" spans="1:81" x14ac:dyDescent="0.25">
      <c r="A302">
        <v>297</v>
      </c>
      <c r="B302" s="22">
        <f>EDATE(Plan!$B$5,A302-1)</f>
      </c>
      <c r="C302" s="14">
        <f>ROUND(AY302+MIN(E301+D302-AY302,$CC302),2)</f>
      </c>
      <c r="D302" s="14">
        <f>ROUND(ROUND(E301*100,0)*ROUND(D$3*100000,0)/1200000,0)/100</f>
      </c>
      <c r="E302" s="14">
        <f>ROUND(E301+D302-C302,2)</f>
      </c>
      <c r="F302" s="14">
        <f>ROUND(AZ302+MIN(H301+G302-AZ302,MAX(0,$CC302-BN302)),2)</f>
      </c>
      <c r="G302" s="14">
        <f>ROUND(ROUND(H301*100,0)*ROUND(G$3*100000,0)/1200000,0)/100</f>
      </c>
      <c r="H302" s="14">
        <f>ROUND(H301+G302-F302,2)</f>
      </c>
      <c r="I302" s="14">
        <f>ROUND(BA302+MIN(K301+J302-BA302,MAX(0,$CC302-BO302)),2)</f>
      </c>
      <c r="J302" s="14">
        <f>ROUND(ROUND(K301*100,0)*ROUND(J$3*100000,0)/1200000,0)/100</f>
      </c>
      <c r="K302" s="14">
        <f>ROUND(K301+J302-I302,2)</f>
      </c>
      <c r="L302" s="14">
        <f>ROUND(BB302+MIN(N301+M302-BB302,MAX(0,$CC302-BP302)),2)</f>
      </c>
      <c r="M302" s="14">
        <f>ROUND(ROUND(N301*100,0)*ROUND(M$3*100000,0)/1200000,0)/100</f>
      </c>
      <c r="N302" s="14">
        <f>ROUND(N301+M302-L302,2)</f>
      </c>
      <c r="O302" s="14">
        <f>ROUND(BC302+MIN(Q301+P302-BC302,MAX(0,$CC302-BQ302)),2)</f>
      </c>
      <c r="P302" s="14">
        <f>ROUND(ROUND(Q301*100,0)*ROUND(P$3*100000,0)/1200000,0)/100</f>
      </c>
      <c r="Q302" s="14">
        <f>ROUND(Q301+P302-O302,2)</f>
      </c>
      <c r="R302" s="14">
        <f>ROUND(BD302+MIN(T301+S302-BD302,MAX(0,$CC302-BR302)),2)</f>
      </c>
      <c r="S302" s="14">
        <f>ROUND(ROUND(T301*100,0)*ROUND(S$3*100000,0)/1200000,0)/100</f>
      </c>
      <c r="T302" s="14">
        <f>ROUND(T301+S302-R302,2)</f>
      </c>
      <c r="U302" s="14">
        <f>ROUND(BE302+MIN(W301+V302-BE302,MAX(0,$CC302-BS302)),2)</f>
      </c>
      <c r="V302" s="14">
        <f>ROUND(ROUND(W301*100,0)*ROUND(V$3*100000,0)/1200000,0)/100</f>
      </c>
      <c r="W302" s="14">
        <f>ROUND(W301+V302-U302,2)</f>
      </c>
      <c r="X302" s="14">
        <f>ROUND(BF302+MIN(Z301+Y302-BF302,MAX(0,$CC302-BT302)),2)</f>
      </c>
      <c r="Y302" s="14">
        <f>ROUND(ROUND(Z301*100,0)*ROUND(Y$3*100000,0)/1200000,0)/100</f>
      </c>
      <c r="Z302" s="14">
        <f>ROUND(Z301+Y302-X302,2)</f>
      </c>
      <c r="AA302" s="14">
        <f>ROUND(BG302+MIN(AC301+AB302-BG302,MAX(0,$CC302-BU302)),2)</f>
      </c>
      <c r="AB302" s="14">
        <f>ROUND(ROUND(AC301*100,0)*ROUND(AB$3*100000,0)/1200000,0)/100</f>
      </c>
      <c r="AC302" s="14">
        <f>ROUND(AC301+AB302-AA302,2)</f>
      </c>
      <c r="AD302" s="14">
        <f>ROUND(BH302+MIN(AF301+AE302-BH302,MAX(0,$CC302-BV302)),2)</f>
      </c>
      <c r="AE302" s="14">
        <f>ROUND(ROUND(AF301*100,0)*ROUND(AE$3*100000,0)/1200000,0)/100</f>
      </c>
      <c r="AF302" s="14">
        <f>ROUND(AF301+AE302-AD302,2)</f>
      </c>
      <c r="AG302" s="14">
        <f>ROUND(BI302+MIN(AI301+AH302-BI302,MAX(0,$CC302-BW302)),2)</f>
      </c>
      <c r="AH302" s="14">
        <f>ROUND(ROUND(AI301*100,0)*ROUND(AH$3*100000,0)/1200000,0)/100</f>
      </c>
      <c r="AI302" s="14">
        <f>ROUND(AI301+AH302-AG302,2)</f>
      </c>
      <c r="AJ302" s="14">
        <f>ROUND(BJ302+MIN(AL301+AK302-BJ302,MAX(0,$CC302-BX302)),2)</f>
      </c>
      <c r="AK302" s="14">
        <f>ROUND(ROUND(AL301*100,0)*ROUND(AK$3*100000,0)/1200000,0)/100</f>
      </c>
      <c r="AL302" s="14">
        <f>ROUND(AL301+AK302-AJ302,2)</f>
      </c>
      <c r="AM302" s="14">
        <f>ROUND(BK302+MIN(AO301+AN302-BK302,MAX(0,$CC302-BY302)),2)</f>
      </c>
      <c r="AN302" s="14">
        <f>ROUND(ROUND(AO301*100,0)*ROUND(AN$3*100000,0)/1200000,0)/100</f>
      </c>
      <c r="AO302" s="14">
        <f>ROUND(AO301+AN302-AM302,2)</f>
      </c>
      <c r="AP302" s="14">
        <f>ROUND(BL302+MIN(AR301+AQ302-BL302,MAX(0,$CC302-BZ302)),2)</f>
      </c>
      <c r="AQ302" s="14">
        <f>ROUND(ROUND(AR301*100,0)*ROUND(AQ$3*100000,0)/1200000,0)/100</f>
      </c>
      <c r="AR302" s="14">
        <f>ROUND(AR301+AQ302-AP302,2)</f>
      </c>
      <c r="AS302" s="14">
        <f>ROUND(BM302+MIN(AU301+AT302-BM302,MAX(0,$CC302-CA302)),2)</f>
      </c>
      <c r="AT302" s="14">
        <f>ROUND(ROUND(AU301*100,0)*ROUND(AT$3*100000,0)/1200000,0)/100</f>
      </c>
      <c r="AU302" s="14">
        <f>ROUND(AU301+AT302-AS302,2)</f>
      </c>
      <c r="AV302" s="11">
        <f>SUMIF($C$4:$AU$4,"Payment",C302:AU302)</f>
      </c>
      <c r="AW302" s="11">
        <f>SUMIF($C$4:$AU$4,"Interest",C302:AU302)</f>
      </c>
      <c r="AX302" s="11">
        <f>ROUND(SUMIF($C$4:$AU$4,"Balance",C302:AU302),2)</f>
      </c>
      <c r="AY302">
        <f>MIN(E301+D302,C$3)</f>
      </c>
      <c r="AZ302">
        <f>MIN(H301+G302,F$3)</f>
      </c>
      <c r="BA302">
        <f>MIN(K301+J302,I$3)</f>
      </c>
      <c r="BB302">
        <f>MIN(N301+M302,L$3)</f>
      </c>
      <c r="BC302">
        <f>MIN(Q301+P302,O$3)</f>
      </c>
      <c r="BD302">
        <f>MIN(T301+S302,R$3)</f>
      </c>
      <c r="BE302">
        <f>MIN(W301+V302,U$3)</f>
      </c>
      <c r="BF302">
        <f>MIN(Z301+Y302,X$3)</f>
      </c>
      <c r="BG302">
        <f>MIN(AC301+AB302,AA$3)</f>
      </c>
      <c r="BH302">
        <f>MIN(AF301+AE302,AD$3)</f>
      </c>
      <c r="BI302">
        <f>MIN(AI301+AH302,AG$3)</f>
      </c>
      <c r="BJ302">
        <f>MIN(AL301+AK302,AJ$3)</f>
      </c>
      <c r="BK302">
        <f>MIN(AO301+AN302,AM$3)</f>
      </c>
      <c r="BL302">
        <f>MIN(AR301+AQ302,AP$3)</f>
      </c>
      <c r="BM302">
        <f>MIN(AU301+AT302,AS$3)</f>
      </c>
      <c r="BN302">
        <f>E301+D302-AY302</f>
      </c>
      <c r="BO302">
        <f>BN302+H301+G302-AZ302</f>
      </c>
      <c r="BP302">
        <f>BO302+K301+J302-BA302</f>
      </c>
      <c r="BQ302">
        <f>BP302+N301+M302-BB302</f>
      </c>
      <c r="BR302">
        <f>BQ302+Q301+P302-BC302</f>
      </c>
      <c r="BS302">
        <f>BR302+T301+S302-BD302</f>
      </c>
      <c r="BT302">
        <f>BS302+W301+V302-BE302</f>
      </c>
      <c r="BU302">
        <f>BT302+Z301+Y302-BF302</f>
      </c>
      <c r="BV302">
        <f>BU302+AC301+AB302-BG302</f>
      </c>
      <c r="BW302">
        <f>BV302+AF301+AE302-BH302</f>
      </c>
      <c r="BX302">
        <f>BW302+AI301+AH302-BI302</f>
      </c>
      <c r="BY302">
        <f>BX302+AL301+AK302-BJ302</f>
      </c>
      <c r="BZ302">
        <f>BY302+AO301+AN302-BK302</f>
      </c>
      <c r="CA302">
        <f>BZ302+AR301+AQ302-BL302</f>
      </c>
      <c r="CB302">
        <f>CA302+AU301+AT302-BM302</f>
      </c>
      <c r="CC302">
        <f>MAX(0,Plan!$B$6-SUM(AY302:BM302))</f>
      </c>
    </row>
    <row r="303" spans="1:81" x14ac:dyDescent="0.25">
      <c r="A303">
        <v>298</v>
      </c>
      <c r="B303" s="22">
        <f>EDATE(Plan!$B$5,A303-1)</f>
      </c>
      <c r="C303" s="14">
        <f>ROUND(AY303+MIN(E302+D303-AY303,$CC303),2)</f>
      </c>
      <c r="D303" s="14">
        <f>ROUND(ROUND(E302*100,0)*ROUND(D$3*100000,0)/1200000,0)/100</f>
      </c>
      <c r="E303" s="14">
        <f>ROUND(E302+D303-C303,2)</f>
      </c>
      <c r="F303" s="14">
        <f>ROUND(AZ303+MIN(H302+G303-AZ303,MAX(0,$CC303-BN303)),2)</f>
      </c>
      <c r="G303" s="14">
        <f>ROUND(ROUND(H302*100,0)*ROUND(G$3*100000,0)/1200000,0)/100</f>
      </c>
      <c r="H303" s="14">
        <f>ROUND(H302+G303-F303,2)</f>
      </c>
      <c r="I303" s="14">
        <f>ROUND(BA303+MIN(K302+J303-BA303,MAX(0,$CC303-BO303)),2)</f>
      </c>
      <c r="J303" s="14">
        <f>ROUND(ROUND(K302*100,0)*ROUND(J$3*100000,0)/1200000,0)/100</f>
      </c>
      <c r="K303" s="14">
        <f>ROUND(K302+J303-I303,2)</f>
      </c>
      <c r="L303" s="14">
        <f>ROUND(BB303+MIN(N302+M303-BB303,MAX(0,$CC303-BP303)),2)</f>
      </c>
      <c r="M303" s="14">
        <f>ROUND(ROUND(N302*100,0)*ROUND(M$3*100000,0)/1200000,0)/100</f>
      </c>
      <c r="N303" s="14">
        <f>ROUND(N302+M303-L303,2)</f>
      </c>
      <c r="O303" s="14">
        <f>ROUND(BC303+MIN(Q302+P303-BC303,MAX(0,$CC303-BQ303)),2)</f>
      </c>
      <c r="P303" s="14">
        <f>ROUND(ROUND(Q302*100,0)*ROUND(P$3*100000,0)/1200000,0)/100</f>
      </c>
      <c r="Q303" s="14">
        <f>ROUND(Q302+P303-O303,2)</f>
      </c>
      <c r="R303" s="14">
        <f>ROUND(BD303+MIN(T302+S303-BD303,MAX(0,$CC303-BR303)),2)</f>
      </c>
      <c r="S303" s="14">
        <f>ROUND(ROUND(T302*100,0)*ROUND(S$3*100000,0)/1200000,0)/100</f>
      </c>
      <c r="T303" s="14">
        <f>ROUND(T302+S303-R303,2)</f>
      </c>
      <c r="U303" s="14">
        <f>ROUND(BE303+MIN(W302+V303-BE303,MAX(0,$CC303-BS303)),2)</f>
      </c>
      <c r="V303" s="14">
        <f>ROUND(ROUND(W302*100,0)*ROUND(V$3*100000,0)/1200000,0)/100</f>
      </c>
      <c r="W303" s="14">
        <f>ROUND(W302+V303-U303,2)</f>
      </c>
      <c r="X303" s="14">
        <f>ROUND(BF303+MIN(Z302+Y303-BF303,MAX(0,$CC303-BT303)),2)</f>
      </c>
      <c r="Y303" s="14">
        <f>ROUND(ROUND(Z302*100,0)*ROUND(Y$3*100000,0)/1200000,0)/100</f>
      </c>
      <c r="Z303" s="14">
        <f>ROUND(Z302+Y303-X303,2)</f>
      </c>
      <c r="AA303" s="14">
        <f>ROUND(BG303+MIN(AC302+AB303-BG303,MAX(0,$CC303-BU303)),2)</f>
      </c>
      <c r="AB303" s="14">
        <f>ROUND(ROUND(AC302*100,0)*ROUND(AB$3*100000,0)/1200000,0)/100</f>
      </c>
      <c r="AC303" s="14">
        <f>ROUND(AC302+AB303-AA303,2)</f>
      </c>
      <c r="AD303" s="14">
        <f>ROUND(BH303+MIN(AF302+AE303-BH303,MAX(0,$CC303-BV303)),2)</f>
      </c>
      <c r="AE303" s="14">
        <f>ROUND(ROUND(AF302*100,0)*ROUND(AE$3*100000,0)/1200000,0)/100</f>
      </c>
      <c r="AF303" s="14">
        <f>ROUND(AF302+AE303-AD303,2)</f>
      </c>
      <c r="AG303" s="14">
        <f>ROUND(BI303+MIN(AI302+AH303-BI303,MAX(0,$CC303-BW303)),2)</f>
      </c>
      <c r="AH303" s="14">
        <f>ROUND(ROUND(AI302*100,0)*ROUND(AH$3*100000,0)/1200000,0)/100</f>
      </c>
      <c r="AI303" s="14">
        <f>ROUND(AI302+AH303-AG303,2)</f>
      </c>
      <c r="AJ303" s="14">
        <f>ROUND(BJ303+MIN(AL302+AK303-BJ303,MAX(0,$CC303-BX303)),2)</f>
      </c>
      <c r="AK303" s="14">
        <f>ROUND(ROUND(AL302*100,0)*ROUND(AK$3*100000,0)/1200000,0)/100</f>
      </c>
      <c r="AL303" s="14">
        <f>ROUND(AL302+AK303-AJ303,2)</f>
      </c>
      <c r="AM303" s="14">
        <f>ROUND(BK303+MIN(AO302+AN303-BK303,MAX(0,$CC303-BY303)),2)</f>
      </c>
      <c r="AN303" s="14">
        <f>ROUND(ROUND(AO302*100,0)*ROUND(AN$3*100000,0)/1200000,0)/100</f>
      </c>
      <c r="AO303" s="14">
        <f>ROUND(AO302+AN303-AM303,2)</f>
      </c>
      <c r="AP303" s="14">
        <f>ROUND(BL303+MIN(AR302+AQ303-BL303,MAX(0,$CC303-BZ303)),2)</f>
      </c>
      <c r="AQ303" s="14">
        <f>ROUND(ROUND(AR302*100,0)*ROUND(AQ$3*100000,0)/1200000,0)/100</f>
      </c>
      <c r="AR303" s="14">
        <f>ROUND(AR302+AQ303-AP303,2)</f>
      </c>
      <c r="AS303" s="14">
        <f>ROUND(BM303+MIN(AU302+AT303-BM303,MAX(0,$CC303-CA303)),2)</f>
      </c>
      <c r="AT303" s="14">
        <f>ROUND(ROUND(AU302*100,0)*ROUND(AT$3*100000,0)/1200000,0)/100</f>
      </c>
      <c r="AU303" s="14">
        <f>ROUND(AU302+AT303-AS303,2)</f>
      </c>
      <c r="AV303" s="11">
        <f>SUMIF($C$4:$AU$4,"Payment",C303:AU303)</f>
      </c>
      <c r="AW303" s="11">
        <f>SUMIF($C$4:$AU$4,"Interest",C303:AU303)</f>
      </c>
      <c r="AX303" s="11">
        <f>ROUND(SUMIF($C$4:$AU$4,"Balance",C303:AU303),2)</f>
      </c>
      <c r="AY303">
        <f>MIN(E302+D303,C$3)</f>
      </c>
      <c r="AZ303">
        <f>MIN(H302+G303,F$3)</f>
      </c>
      <c r="BA303">
        <f>MIN(K302+J303,I$3)</f>
      </c>
      <c r="BB303">
        <f>MIN(N302+M303,L$3)</f>
      </c>
      <c r="BC303">
        <f>MIN(Q302+P303,O$3)</f>
      </c>
      <c r="BD303">
        <f>MIN(T302+S303,R$3)</f>
      </c>
      <c r="BE303">
        <f>MIN(W302+V303,U$3)</f>
      </c>
      <c r="BF303">
        <f>MIN(Z302+Y303,X$3)</f>
      </c>
      <c r="BG303">
        <f>MIN(AC302+AB303,AA$3)</f>
      </c>
      <c r="BH303">
        <f>MIN(AF302+AE303,AD$3)</f>
      </c>
      <c r="BI303">
        <f>MIN(AI302+AH303,AG$3)</f>
      </c>
      <c r="BJ303">
        <f>MIN(AL302+AK303,AJ$3)</f>
      </c>
      <c r="BK303">
        <f>MIN(AO302+AN303,AM$3)</f>
      </c>
      <c r="BL303">
        <f>MIN(AR302+AQ303,AP$3)</f>
      </c>
      <c r="BM303">
        <f>MIN(AU302+AT303,AS$3)</f>
      </c>
      <c r="BN303">
        <f>E302+D303-AY303</f>
      </c>
      <c r="BO303">
        <f>BN303+H302+G303-AZ303</f>
      </c>
      <c r="BP303">
        <f>BO303+K302+J303-BA303</f>
      </c>
      <c r="BQ303">
        <f>BP303+N302+M303-BB303</f>
      </c>
      <c r="BR303">
        <f>BQ303+Q302+P303-BC303</f>
      </c>
      <c r="BS303">
        <f>BR303+T302+S303-BD303</f>
      </c>
      <c r="BT303">
        <f>BS303+W302+V303-BE303</f>
      </c>
      <c r="BU303">
        <f>BT303+Z302+Y303-BF303</f>
      </c>
      <c r="BV303">
        <f>BU303+AC302+AB303-BG303</f>
      </c>
      <c r="BW303">
        <f>BV303+AF302+AE303-BH303</f>
      </c>
      <c r="BX303">
        <f>BW303+AI302+AH303-BI303</f>
      </c>
      <c r="BY303">
        <f>BX303+AL302+AK303-BJ303</f>
      </c>
      <c r="BZ303">
        <f>BY303+AO302+AN303-BK303</f>
      </c>
      <c r="CA303">
        <f>BZ303+AR302+AQ303-BL303</f>
      </c>
      <c r="CB303">
        <f>CA303+AU302+AT303-BM303</f>
      </c>
      <c r="CC303">
        <f>MAX(0,Plan!$B$6-SUM(AY303:BM303))</f>
      </c>
    </row>
    <row r="304" spans="1:81" x14ac:dyDescent="0.25">
      <c r="A304">
        <v>299</v>
      </c>
      <c r="B304" s="22">
        <f>EDATE(Plan!$B$5,A304-1)</f>
      </c>
      <c r="C304" s="14">
        <f>ROUND(AY304+MIN(E303+D304-AY304,$CC304),2)</f>
      </c>
      <c r="D304" s="14">
        <f>ROUND(ROUND(E303*100,0)*ROUND(D$3*100000,0)/1200000,0)/100</f>
      </c>
      <c r="E304" s="14">
        <f>ROUND(E303+D304-C304,2)</f>
      </c>
      <c r="F304" s="14">
        <f>ROUND(AZ304+MIN(H303+G304-AZ304,MAX(0,$CC304-BN304)),2)</f>
      </c>
      <c r="G304" s="14">
        <f>ROUND(ROUND(H303*100,0)*ROUND(G$3*100000,0)/1200000,0)/100</f>
      </c>
      <c r="H304" s="14">
        <f>ROUND(H303+G304-F304,2)</f>
      </c>
      <c r="I304" s="14">
        <f>ROUND(BA304+MIN(K303+J304-BA304,MAX(0,$CC304-BO304)),2)</f>
      </c>
      <c r="J304" s="14">
        <f>ROUND(ROUND(K303*100,0)*ROUND(J$3*100000,0)/1200000,0)/100</f>
      </c>
      <c r="K304" s="14">
        <f>ROUND(K303+J304-I304,2)</f>
      </c>
      <c r="L304" s="14">
        <f>ROUND(BB304+MIN(N303+M304-BB304,MAX(0,$CC304-BP304)),2)</f>
      </c>
      <c r="M304" s="14">
        <f>ROUND(ROUND(N303*100,0)*ROUND(M$3*100000,0)/1200000,0)/100</f>
      </c>
      <c r="N304" s="14">
        <f>ROUND(N303+M304-L304,2)</f>
      </c>
      <c r="O304" s="14">
        <f>ROUND(BC304+MIN(Q303+P304-BC304,MAX(0,$CC304-BQ304)),2)</f>
      </c>
      <c r="P304" s="14">
        <f>ROUND(ROUND(Q303*100,0)*ROUND(P$3*100000,0)/1200000,0)/100</f>
      </c>
      <c r="Q304" s="14">
        <f>ROUND(Q303+P304-O304,2)</f>
      </c>
      <c r="R304" s="14">
        <f>ROUND(BD304+MIN(T303+S304-BD304,MAX(0,$CC304-BR304)),2)</f>
      </c>
      <c r="S304" s="14">
        <f>ROUND(ROUND(T303*100,0)*ROUND(S$3*100000,0)/1200000,0)/100</f>
      </c>
      <c r="T304" s="14">
        <f>ROUND(T303+S304-R304,2)</f>
      </c>
      <c r="U304" s="14">
        <f>ROUND(BE304+MIN(W303+V304-BE304,MAX(0,$CC304-BS304)),2)</f>
      </c>
      <c r="V304" s="14">
        <f>ROUND(ROUND(W303*100,0)*ROUND(V$3*100000,0)/1200000,0)/100</f>
      </c>
      <c r="W304" s="14">
        <f>ROUND(W303+V304-U304,2)</f>
      </c>
      <c r="X304" s="14">
        <f>ROUND(BF304+MIN(Z303+Y304-BF304,MAX(0,$CC304-BT304)),2)</f>
      </c>
      <c r="Y304" s="14">
        <f>ROUND(ROUND(Z303*100,0)*ROUND(Y$3*100000,0)/1200000,0)/100</f>
      </c>
      <c r="Z304" s="14">
        <f>ROUND(Z303+Y304-X304,2)</f>
      </c>
      <c r="AA304" s="14">
        <f>ROUND(BG304+MIN(AC303+AB304-BG304,MAX(0,$CC304-BU304)),2)</f>
      </c>
      <c r="AB304" s="14">
        <f>ROUND(ROUND(AC303*100,0)*ROUND(AB$3*100000,0)/1200000,0)/100</f>
      </c>
      <c r="AC304" s="14">
        <f>ROUND(AC303+AB304-AA304,2)</f>
      </c>
      <c r="AD304" s="14">
        <f>ROUND(BH304+MIN(AF303+AE304-BH304,MAX(0,$CC304-BV304)),2)</f>
      </c>
      <c r="AE304" s="14">
        <f>ROUND(ROUND(AF303*100,0)*ROUND(AE$3*100000,0)/1200000,0)/100</f>
      </c>
      <c r="AF304" s="14">
        <f>ROUND(AF303+AE304-AD304,2)</f>
      </c>
      <c r="AG304" s="14">
        <f>ROUND(BI304+MIN(AI303+AH304-BI304,MAX(0,$CC304-BW304)),2)</f>
      </c>
      <c r="AH304" s="14">
        <f>ROUND(ROUND(AI303*100,0)*ROUND(AH$3*100000,0)/1200000,0)/100</f>
      </c>
      <c r="AI304" s="14">
        <f>ROUND(AI303+AH304-AG304,2)</f>
      </c>
      <c r="AJ304" s="14">
        <f>ROUND(BJ304+MIN(AL303+AK304-BJ304,MAX(0,$CC304-BX304)),2)</f>
      </c>
      <c r="AK304" s="14">
        <f>ROUND(ROUND(AL303*100,0)*ROUND(AK$3*100000,0)/1200000,0)/100</f>
      </c>
      <c r="AL304" s="14">
        <f>ROUND(AL303+AK304-AJ304,2)</f>
      </c>
      <c r="AM304" s="14">
        <f>ROUND(BK304+MIN(AO303+AN304-BK304,MAX(0,$CC304-BY304)),2)</f>
      </c>
      <c r="AN304" s="14">
        <f>ROUND(ROUND(AO303*100,0)*ROUND(AN$3*100000,0)/1200000,0)/100</f>
      </c>
      <c r="AO304" s="14">
        <f>ROUND(AO303+AN304-AM304,2)</f>
      </c>
      <c r="AP304" s="14">
        <f>ROUND(BL304+MIN(AR303+AQ304-BL304,MAX(0,$CC304-BZ304)),2)</f>
      </c>
      <c r="AQ304" s="14">
        <f>ROUND(ROUND(AR303*100,0)*ROUND(AQ$3*100000,0)/1200000,0)/100</f>
      </c>
      <c r="AR304" s="14">
        <f>ROUND(AR303+AQ304-AP304,2)</f>
      </c>
      <c r="AS304" s="14">
        <f>ROUND(BM304+MIN(AU303+AT304-BM304,MAX(0,$CC304-CA304)),2)</f>
      </c>
      <c r="AT304" s="14">
        <f>ROUND(ROUND(AU303*100,0)*ROUND(AT$3*100000,0)/1200000,0)/100</f>
      </c>
      <c r="AU304" s="14">
        <f>ROUND(AU303+AT304-AS304,2)</f>
      </c>
      <c r="AV304" s="11">
        <f>SUMIF($C$4:$AU$4,"Payment",C304:AU304)</f>
      </c>
      <c r="AW304" s="11">
        <f>SUMIF($C$4:$AU$4,"Interest",C304:AU304)</f>
      </c>
      <c r="AX304" s="11">
        <f>ROUND(SUMIF($C$4:$AU$4,"Balance",C304:AU304),2)</f>
      </c>
      <c r="AY304">
        <f>MIN(E303+D304,C$3)</f>
      </c>
      <c r="AZ304">
        <f>MIN(H303+G304,F$3)</f>
      </c>
      <c r="BA304">
        <f>MIN(K303+J304,I$3)</f>
      </c>
      <c r="BB304">
        <f>MIN(N303+M304,L$3)</f>
      </c>
      <c r="BC304">
        <f>MIN(Q303+P304,O$3)</f>
      </c>
      <c r="BD304">
        <f>MIN(T303+S304,R$3)</f>
      </c>
      <c r="BE304">
        <f>MIN(W303+V304,U$3)</f>
      </c>
      <c r="BF304">
        <f>MIN(Z303+Y304,X$3)</f>
      </c>
      <c r="BG304">
        <f>MIN(AC303+AB304,AA$3)</f>
      </c>
      <c r="BH304">
        <f>MIN(AF303+AE304,AD$3)</f>
      </c>
      <c r="BI304">
        <f>MIN(AI303+AH304,AG$3)</f>
      </c>
      <c r="BJ304">
        <f>MIN(AL303+AK304,AJ$3)</f>
      </c>
      <c r="BK304">
        <f>MIN(AO303+AN304,AM$3)</f>
      </c>
      <c r="BL304">
        <f>MIN(AR303+AQ304,AP$3)</f>
      </c>
      <c r="BM304">
        <f>MIN(AU303+AT304,AS$3)</f>
      </c>
      <c r="BN304">
        <f>E303+D304-AY304</f>
      </c>
      <c r="BO304">
        <f>BN304+H303+G304-AZ304</f>
      </c>
      <c r="BP304">
        <f>BO304+K303+J304-BA304</f>
      </c>
      <c r="BQ304">
        <f>BP304+N303+M304-BB304</f>
      </c>
      <c r="BR304">
        <f>BQ304+Q303+P304-BC304</f>
      </c>
      <c r="BS304">
        <f>BR304+T303+S304-BD304</f>
      </c>
      <c r="BT304">
        <f>BS304+W303+V304-BE304</f>
      </c>
      <c r="BU304">
        <f>BT304+Z303+Y304-BF304</f>
      </c>
      <c r="BV304">
        <f>BU304+AC303+AB304-BG304</f>
      </c>
      <c r="BW304">
        <f>BV304+AF303+AE304-BH304</f>
      </c>
      <c r="BX304">
        <f>BW304+AI303+AH304-BI304</f>
      </c>
      <c r="BY304">
        <f>BX304+AL303+AK304-BJ304</f>
      </c>
      <c r="BZ304">
        <f>BY304+AO303+AN304-BK304</f>
      </c>
      <c r="CA304">
        <f>BZ304+AR303+AQ304-BL304</f>
      </c>
      <c r="CB304">
        <f>CA304+AU303+AT304-BM304</f>
      </c>
      <c r="CC304">
        <f>MAX(0,Plan!$B$6-SUM(AY304:BM304))</f>
      </c>
    </row>
    <row r="305" spans="1:81" x14ac:dyDescent="0.25">
      <c r="A305">
        <v>300</v>
      </c>
      <c r="B305" s="22">
        <f>EDATE(Plan!$B$5,A305-1)</f>
      </c>
      <c r="C305" s="14">
        <f>ROUND(AY305+MIN(E304+D305-AY305,$CC305),2)</f>
      </c>
      <c r="D305" s="14">
        <f>ROUND(ROUND(E304*100,0)*ROUND(D$3*100000,0)/1200000,0)/100</f>
      </c>
      <c r="E305" s="14">
        <f>ROUND(E304+D305-C305,2)</f>
      </c>
      <c r="F305" s="14">
        <f>ROUND(AZ305+MIN(H304+G305-AZ305,MAX(0,$CC305-BN305)),2)</f>
      </c>
      <c r="G305" s="14">
        <f>ROUND(ROUND(H304*100,0)*ROUND(G$3*100000,0)/1200000,0)/100</f>
      </c>
      <c r="H305" s="14">
        <f>ROUND(H304+G305-F305,2)</f>
      </c>
      <c r="I305" s="14">
        <f>ROUND(BA305+MIN(K304+J305-BA305,MAX(0,$CC305-BO305)),2)</f>
      </c>
      <c r="J305" s="14">
        <f>ROUND(ROUND(K304*100,0)*ROUND(J$3*100000,0)/1200000,0)/100</f>
      </c>
      <c r="K305" s="14">
        <f>ROUND(K304+J305-I305,2)</f>
      </c>
      <c r="L305" s="14">
        <f>ROUND(BB305+MIN(N304+M305-BB305,MAX(0,$CC305-BP305)),2)</f>
      </c>
      <c r="M305" s="14">
        <f>ROUND(ROUND(N304*100,0)*ROUND(M$3*100000,0)/1200000,0)/100</f>
      </c>
      <c r="N305" s="14">
        <f>ROUND(N304+M305-L305,2)</f>
      </c>
      <c r="O305" s="14">
        <f>ROUND(BC305+MIN(Q304+P305-BC305,MAX(0,$CC305-BQ305)),2)</f>
      </c>
      <c r="P305" s="14">
        <f>ROUND(ROUND(Q304*100,0)*ROUND(P$3*100000,0)/1200000,0)/100</f>
      </c>
      <c r="Q305" s="14">
        <f>ROUND(Q304+P305-O305,2)</f>
      </c>
      <c r="R305" s="14">
        <f>ROUND(BD305+MIN(T304+S305-BD305,MAX(0,$CC305-BR305)),2)</f>
      </c>
      <c r="S305" s="14">
        <f>ROUND(ROUND(T304*100,0)*ROUND(S$3*100000,0)/1200000,0)/100</f>
      </c>
      <c r="T305" s="14">
        <f>ROUND(T304+S305-R305,2)</f>
      </c>
      <c r="U305" s="14">
        <f>ROUND(BE305+MIN(W304+V305-BE305,MAX(0,$CC305-BS305)),2)</f>
      </c>
      <c r="V305" s="14">
        <f>ROUND(ROUND(W304*100,0)*ROUND(V$3*100000,0)/1200000,0)/100</f>
      </c>
      <c r="W305" s="14">
        <f>ROUND(W304+V305-U305,2)</f>
      </c>
      <c r="X305" s="14">
        <f>ROUND(BF305+MIN(Z304+Y305-BF305,MAX(0,$CC305-BT305)),2)</f>
      </c>
      <c r="Y305" s="14">
        <f>ROUND(ROUND(Z304*100,0)*ROUND(Y$3*100000,0)/1200000,0)/100</f>
      </c>
      <c r="Z305" s="14">
        <f>ROUND(Z304+Y305-X305,2)</f>
      </c>
      <c r="AA305" s="14">
        <f>ROUND(BG305+MIN(AC304+AB305-BG305,MAX(0,$CC305-BU305)),2)</f>
      </c>
      <c r="AB305" s="14">
        <f>ROUND(ROUND(AC304*100,0)*ROUND(AB$3*100000,0)/1200000,0)/100</f>
      </c>
      <c r="AC305" s="14">
        <f>ROUND(AC304+AB305-AA305,2)</f>
      </c>
      <c r="AD305" s="14">
        <f>ROUND(BH305+MIN(AF304+AE305-BH305,MAX(0,$CC305-BV305)),2)</f>
      </c>
      <c r="AE305" s="14">
        <f>ROUND(ROUND(AF304*100,0)*ROUND(AE$3*100000,0)/1200000,0)/100</f>
      </c>
      <c r="AF305" s="14">
        <f>ROUND(AF304+AE305-AD305,2)</f>
      </c>
      <c r="AG305" s="14">
        <f>ROUND(BI305+MIN(AI304+AH305-BI305,MAX(0,$CC305-BW305)),2)</f>
      </c>
      <c r="AH305" s="14">
        <f>ROUND(ROUND(AI304*100,0)*ROUND(AH$3*100000,0)/1200000,0)/100</f>
      </c>
      <c r="AI305" s="14">
        <f>ROUND(AI304+AH305-AG305,2)</f>
      </c>
      <c r="AJ305" s="14">
        <f>ROUND(BJ305+MIN(AL304+AK305-BJ305,MAX(0,$CC305-BX305)),2)</f>
      </c>
      <c r="AK305" s="14">
        <f>ROUND(ROUND(AL304*100,0)*ROUND(AK$3*100000,0)/1200000,0)/100</f>
      </c>
      <c r="AL305" s="14">
        <f>ROUND(AL304+AK305-AJ305,2)</f>
      </c>
      <c r="AM305" s="14">
        <f>ROUND(BK305+MIN(AO304+AN305-BK305,MAX(0,$CC305-BY305)),2)</f>
      </c>
      <c r="AN305" s="14">
        <f>ROUND(ROUND(AO304*100,0)*ROUND(AN$3*100000,0)/1200000,0)/100</f>
      </c>
      <c r="AO305" s="14">
        <f>ROUND(AO304+AN305-AM305,2)</f>
      </c>
      <c r="AP305" s="14">
        <f>ROUND(BL305+MIN(AR304+AQ305-BL305,MAX(0,$CC305-BZ305)),2)</f>
      </c>
      <c r="AQ305" s="14">
        <f>ROUND(ROUND(AR304*100,0)*ROUND(AQ$3*100000,0)/1200000,0)/100</f>
      </c>
      <c r="AR305" s="14">
        <f>ROUND(AR304+AQ305-AP305,2)</f>
      </c>
      <c r="AS305" s="14">
        <f>ROUND(BM305+MIN(AU304+AT305-BM305,MAX(0,$CC305-CA305)),2)</f>
      </c>
      <c r="AT305" s="14">
        <f>ROUND(ROUND(AU304*100,0)*ROUND(AT$3*100000,0)/1200000,0)/100</f>
      </c>
      <c r="AU305" s="14">
        <f>ROUND(AU304+AT305-AS305,2)</f>
      </c>
      <c r="AV305" s="11">
        <f>SUMIF($C$4:$AU$4,"Payment",C305:AU305)</f>
      </c>
      <c r="AW305" s="11">
        <f>SUMIF($C$4:$AU$4,"Interest",C305:AU305)</f>
      </c>
      <c r="AX305" s="11">
        <f>ROUND(SUMIF($C$4:$AU$4,"Balance",C305:AU305),2)</f>
      </c>
      <c r="AY305">
        <f>MIN(E304+D305,C$3)</f>
      </c>
      <c r="AZ305">
        <f>MIN(H304+G305,F$3)</f>
      </c>
      <c r="BA305">
        <f>MIN(K304+J305,I$3)</f>
      </c>
      <c r="BB305">
        <f>MIN(N304+M305,L$3)</f>
      </c>
      <c r="BC305">
        <f>MIN(Q304+P305,O$3)</f>
      </c>
      <c r="BD305">
        <f>MIN(T304+S305,R$3)</f>
      </c>
      <c r="BE305">
        <f>MIN(W304+V305,U$3)</f>
      </c>
      <c r="BF305">
        <f>MIN(Z304+Y305,X$3)</f>
      </c>
      <c r="BG305">
        <f>MIN(AC304+AB305,AA$3)</f>
      </c>
      <c r="BH305">
        <f>MIN(AF304+AE305,AD$3)</f>
      </c>
      <c r="BI305">
        <f>MIN(AI304+AH305,AG$3)</f>
      </c>
      <c r="BJ305">
        <f>MIN(AL304+AK305,AJ$3)</f>
      </c>
      <c r="BK305">
        <f>MIN(AO304+AN305,AM$3)</f>
      </c>
      <c r="BL305">
        <f>MIN(AR304+AQ305,AP$3)</f>
      </c>
      <c r="BM305">
        <f>MIN(AU304+AT305,AS$3)</f>
      </c>
      <c r="BN305">
        <f>E304+D305-AY305</f>
      </c>
      <c r="BO305">
        <f>BN305+H304+G305-AZ305</f>
      </c>
      <c r="BP305">
        <f>BO305+K304+J305-BA305</f>
      </c>
      <c r="BQ305">
        <f>BP305+N304+M305-BB305</f>
      </c>
      <c r="BR305">
        <f>BQ305+Q304+P305-BC305</f>
      </c>
      <c r="BS305">
        <f>BR305+T304+S305-BD305</f>
      </c>
      <c r="BT305">
        <f>BS305+W304+V305-BE305</f>
      </c>
      <c r="BU305">
        <f>BT305+Z304+Y305-BF305</f>
      </c>
      <c r="BV305">
        <f>BU305+AC304+AB305-BG305</f>
      </c>
      <c r="BW305">
        <f>BV305+AF304+AE305-BH305</f>
      </c>
      <c r="BX305">
        <f>BW305+AI304+AH305-BI305</f>
      </c>
      <c r="BY305">
        <f>BX305+AL304+AK305-BJ305</f>
      </c>
      <c r="BZ305">
        <f>BY305+AO304+AN305-BK305</f>
      </c>
      <c r="CA305">
        <f>BZ305+AR304+AQ305-BL305</f>
      </c>
      <c r="CB305">
        <f>CA305+AU304+AT305-BM305</f>
      </c>
      <c r="CC305">
        <f>MAX(0,Plan!$B$6-SUM(AY305:BM305))</f>
      </c>
    </row>
    <row r="306" spans="1:81" x14ac:dyDescent="0.25">
      <c r="A306">
        <v>301</v>
      </c>
      <c r="B306" s="22">
        <f>EDATE(Plan!$B$5,A306-1)</f>
      </c>
      <c r="C306" s="14">
        <f>ROUND(AY306+MIN(E305+D306-AY306,$CC306),2)</f>
      </c>
      <c r="D306" s="14">
        <f>ROUND(ROUND(E305*100,0)*ROUND(D$3*100000,0)/1200000,0)/100</f>
      </c>
      <c r="E306" s="14">
        <f>ROUND(E305+D306-C306,2)</f>
      </c>
      <c r="F306" s="14">
        <f>ROUND(AZ306+MIN(H305+G306-AZ306,MAX(0,$CC306-BN306)),2)</f>
      </c>
      <c r="G306" s="14">
        <f>ROUND(ROUND(H305*100,0)*ROUND(G$3*100000,0)/1200000,0)/100</f>
      </c>
      <c r="H306" s="14">
        <f>ROUND(H305+G306-F306,2)</f>
      </c>
      <c r="I306" s="14">
        <f>ROUND(BA306+MIN(K305+J306-BA306,MAX(0,$CC306-BO306)),2)</f>
      </c>
      <c r="J306" s="14">
        <f>ROUND(ROUND(K305*100,0)*ROUND(J$3*100000,0)/1200000,0)/100</f>
      </c>
      <c r="K306" s="14">
        <f>ROUND(K305+J306-I306,2)</f>
      </c>
      <c r="L306" s="14">
        <f>ROUND(BB306+MIN(N305+M306-BB306,MAX(0,$CC306-BP306)),2)</f>
      </c>
      <c r="M306" s="14">
        <f>ROUND(ROUND(N305*100,0)*ROUND(M$3*100000,0)/1200000,0)/100</f>
      </c>
      <c r="N306" s="14">
        <f>ROUND(N305+M306-L306,2)</f>
      </c>
      <c r="O306" s="14">
        <f>ROUND(BC306+MIN(Q305+P306-BC306,MAX(0,$CC306-BQ306)),2)</f>
      </c>
      <c r="P306" s="14">
        <f>ROUND(ROUND(Q305*100,0)*ROUND(P$3*100000,0)/1200000,0)/100</f>
      </c>
      <c r="Q306" s="14">
        <f>ROUND(Q305+P306-O306,2)</f>
      </c>
      <c r="R306" s="14">
        <f>ROUND(BD306+MIN(T305+S306-BD306,MAX(0,$CC306-BR306)),2)</f>
      </c>
      <c r="S306" s="14">
        <f>ROUND(ROUND(T305*100,0)*ROUND(S$3*100000,0)/1200000,0)/100</f>
      </c>
      <c r="T306" s="14">
        <f>ROUND(T305+S306-R306,2)</f>
      </c>
      <c r="U306" s="14">
        <f>ROUND(BE306+MIN(W305+V306-BE306,MAX(0,$CC306-BS306)),2)</f>
      </c>
      <c r="V306" s="14">
        <f>ROUND(ROUND(W305*100,0)*ROUND(V$3*100000,0)/1200000,0)/100</f>
      </c>
      <c r="W306" s="14">
        <f>ROUND(W305+V306-U306,2)</f>
      </c>
      <c r="X306" s="14">
        <f>ROUND(BF306+MIN(Z305+Y306-BF306,MAX(0,$CC306-BT306)),2)</f>
      </c>
      <c r="Y306" s="14">
        <f>ROUND(ROUND(Z305*100,0)*ROUND(Y$3*100000,0)/1200000,0)/100</f>
      </c>
      <c r="Z306" s="14">
        <f>ROUND(Z305+Y306-X306,2)</f>
      </c>
      <c r="AA306" s="14">
        <f>ROUND(BG306+MIN(AC305+AB306-BG306,MAX(0,$CC306-BU306)),2)</f>
      </c>
      <c r="AB306" s="14">
        <f>ROUND(ROUND(AC305*100,0)*ROUND(AB$3*100000,0)/1200000,0)/100</f>
      </c>
      <c r="AC306" s="14">
        <f>ROUND(AC305+AB306-AA306,2)</f>
      </c>
      <c r="AD306" s="14">
        <f>ROUND(BH306+MIN(AF305+AE306-BH306,MAX(0,$CC306-BV306)),2)</f>
      </c>
      <c r="AE306" s="14">
        <f>ROUND(ROUND(AF305*100,0)*ROUND(AE$3*100000,0)/1200000,0)/100</f>
      </c>
      <c r="AF306" s="14">
        <f>ROUND(AF305+AE306-AD306,2)</f>
      </c>
      <c r="AG306" s="14">
        <f>ROUND(BI306+MIN(AI305+AH306-BI306,MAX(0,$CC306-BW306)),2)</f>
      </c>
      <c r="AH306" s="14">
        <f>ROUND(ROUND(AI305*100,0)*ROUND(AH$3*100000,0)/1200000,0)/100</f>
      </c>
      <c r="AI306" s="14">
        <f>ROUND(AI305+AH306-AG306,2)</f>
      </c>
      <c r="AJ306" s="14">
        <f>ROUND(BJ306+MIN(AL305+AK306-BJ306,MAX(0,$CC306-BX306)),2)</f>
      </c>
      <c r="AK306" s="14">
        <f>ROUND(ROUND(AL305*100,0)*ROUND(AK$3*100000,0)/1200000,0)/100</f>
      </c>
      <c r="AL306" s="14">
        <f>ROUND(AL305+AK306-AJ306,2)</f>
      </c>
      <c r="AM306" s="14">
        <f>ROUND(BK306+MIN(AO305+AN306-BK306,MAX(0,$CC306-BY306)),2)</f>
      </c>
      <c r="AN306" s="14">
        <f>ROUND(ROUND(AO305*100,0)*ROUND(AN$3*100000,0)/1200000,0)/100</f>
      </c>
      <c r="AO306" s="14">
        <f>ROUND(AO305+AN306-AM306,2)</f>
      </c>
      <c r="AP306" s="14">
        <f>ROUND(BL306+MIN(AR305+AQ306-BL306,MAX(0,$CC306-BZ306)),2)</f>
      </c>
      <c r="AQ306" s="14">
        <f>ROUND(ROUND(AR305*100,0)*ROUND(AQ$3*100000,0)/1200000,0)/100</f>
      </c>
      <c r="AR306" s="14">
        <f>ROUND(AR305+AQ306-AP306,2)</f>
      </c>
      <c r="AS306" s="14">
        <f>ROUND(BM306+MIN(AU305+AT306-BM306,MAX(0,$CC306-CA306)),2)</f>
      </c>
      <c r="AT306" s="14">
        <f>ROUND(ROUND(AU305*100,0)*ROUND(AT$3*100000,0)/1200000,0)/100</f>
      </c>
      <c r="AU306" s="14">
        <f>ROUND(AU305+AT306-AS306,2)</f>
      </c>
      <c r="AV306" s="11">
        <f>SUMIF($C$4:$AU$4,"Payment",C306:AU306)</f>
      </c>
      <c r="AW306" s="11">
        <f>SUMIF($C$4:$AU$4,"Interest",C306:AU306)</f>
      </c>
      <c r="AX306" s="11">
        <f>ROUND(SUMIF($C$4:$AU$4,"Balance",C306:AU306),2)</f>
      </c>
      <c r="AY306">
        <f>MIN(E305+D306,C$3)</f>
      </c>
      <c r="AZ306">
        <f>MIN(H305+G306,F$3)</f>
      </c>
      <c r="BA306">
        <f>MIN(K305+J306,I$3)</f>
      </c>
      <c r="BB306">
        <f>MIN(N305+M306,L$3)</f>
      </c>
      <c r="BC306">
        <f>MIN(Q305+P306,O$3)</f>
      </c>
      <c r="BD306">
        <f>MIN(T305+S306,R$3)</f>
      </c>
      <c r="BE306">
        <f>MIN(W305+V306,U$3)</f>
      </c>
      <c r="BF306">
        <f>MIN(Z305+Y306,X$3)</f>
      </c>
      <c r="BG306">
        <f>MIN(AC305+AB306,AA$3)</f>
      </c>
      <c r="BH306">
        <f>MIN(AF305+AE306,AD$3)</f>
      </c>
      <c r="BI306">
        <f>MIN(AI305+AH306,AG$3)</f>
      </c>
      <c r="BJ306">
        <f>MIN(AL305+AK306,AJ$3)</f>
      </c>
      <c r="BK306">
        <f>MIN(AO305+AN306,AM$3)</f>
      </c>
      <c r="BL306">
        <f>MIN(AR305+AQ306,AP$3)</f>
      </c>
      <c r="BM306">
        <f>MIN(AU305+AT306,AS$3)</f>
      </c>
      <c r="BN306">
        <f>E305+D306-AY306</f>
      </c>
      <c r="BO306">
        <f>BN306+H305+G306-AZ306</f>
      </c>
      <c r="BP306">
        <f>BO306+K305+J306-BA306</f>
      </c>
      <c r="BQ306">
        <f>BP306+N305+M306-BB306</f>
      </c>
      <c r="BR306">
        <f>BQ306+Q305+P306-BC306</f>
      </c>
      <c r="BS306">
        <f>BR306+T305+S306-BD306</f>
      </c>
      <c r="BT306">
        <f>BS306+W305+V306-BE306</f>
      </c>
      <c r="BU306">
        <f>BT306+Z305+Y306-BF306</f>
      </c>
      <c r="BV306">
        <f>BU306+AC305+AB306-BG306</f>
      </c>
      <c r="BW306">
        <f>BV306+AF305+AE306-BH306</f>
      </c>
      <c r="BX306">
        <f>BW306+AI305+AH306-BI306</f>
      </c>
      <c r="BY306">
        <f>BX306+AL305+AK306-BJ306</f>
      </c>
      <c r="BZ306">
        <f>BY306+AO305+AN306-BK306</f>
      </c>
      <c r="CA306">
        <f>BZ306+AR305+AQ306-BL306</f>
      </c>
      <c r="CB306">
        <f>CA306+AU305+AT306-BM306</f>
      </c>
      <c r="CC306">
        <f>MAX(0,Plan!$B$6-SUM(AY306:BM306))</f>
      </c>
    </row>
    <row r="307" spans="1:81" x14ac:dyDescent="0.25">
      <c r="A307">
        <v>302</v>
      </c>
      <c r="B307" s="22">
        <f>EDATE(Plan!$B$5,A307-1)</f>
      </c>
      <c r="C307" s="14">
        <f>ROUND(AY307+MIN(E306+D307-AY307,$CC307),2)</f>
      </c>
      <c r="D307" s="14">
        <f>ROUND(ROUND(E306*100,0)*ROUND(D$3*100000,0)/1200000,0)/100</f>
      </c>
      <c r="E307" s="14">
        <f>ROUND(E306+D307-C307,2)</f>
      </c>
      <c r="F307" s="14">
        <f>ROUND(AZ307+MIN(H306+G307-AZ307,MAX(0,$CC307-BN307)),2)</f>
      </c>
      <c r="G307" s="14">
        <f>ROUND(ROUND(H306*100,0)*ROUND(G$3*100000,0)/1200000,0)/100</f>
      </c>
      <c r="H307" s="14">
        <f>ROUND(H306+G307-F307,2)</f>
      </c>
      <c r="I307" s="14">
        <f>ROUND(BA307+MIN(K306+J307-BA307,MAX(0,$CC307-BO307)),2)</f>
      </c>
      <c r="J307" s="14">
        <f>ROUND(ROUND(K306*100,0)*ROUND(J$3*100000,0)/1200000,0)/100</f>
      </c>
      <c r="K307" s="14">
        <f>ROUND(K306+J307-I307,2)</f>
      </c>
      <c r="L307" s="14">
        <f>ROUND(BB307+MIN(N306+M307-BB307,MAX(0,$CC307-BP307)),2)</f>
      </c>
      <c r="M307" s="14">
        <f>ROUND(ROUND(N306*100,0)*ROUND(M$3*100000,0)/1200000,0)/100</f>
      </c>
      <c r="N307" s="14">
        <f>ROUND(N306+M307-L307,2)</f>
      </c>
      <c r="O307" s="14">
        <f>ROUND(BC307+MIN(Q306+P307-BC307,MAX(0,$CC307-BQ307)),2)</f>
      </c>
      <c r="P307" s="14">
        <f>ROUND(ROUND(Q306*100,0)*ROUND(P$3*100000,0)/1200000,0)/100</f>
      </c>
      <c r="Q307" s="14">
        <f>ROUND(Q306+P307-O307,2)</f>
      </c>
      <c r="R307" s="14">
        <f>ROUND(BD307+MIN(T306+S307-BD307,MAX(0,$CC307-BR307)),2)</f>
      </c>
      <c r="S307" s="14">
        <f>ROUND(ROUND(T306*100,0)*ROUND(S$3*100000,0)/1200000,0)/100</f>
      </c>
      <c r="T307" s="14">
        <f>ROUND(T306+S307-R307,2)</f>
      </c>
      <c r="U307" s="14">
        <f>ROUND(BE307+MIN(W306+V307-BE307,MAX(0,$CC307-BS307)),2)</f>
      </c>
      <c r="V307" s="14">
        <f>ROUND(ROUND(W306*100,0)*ROUND(V$3*100000,0)/1200000,0)/100</f>
      </c>
      <c r="W307" s="14">
        <f>ROUND(W306+V307-U307,2)</f>
      </c>
      <c r="X307" s="14">
        <f>ROUND(BF307+MIN(Z306+Y307-BF307,MAX(0,$CC307-BT307)),2)</f>
      </c>
      <c r="Y307" s="14">
        <f>ROUND(ROUND(Z306*100,0)*ROUND(Y$3*100000,0)/1200000,0)/100</f>
      </c>
      <c r="Z307" s="14">
        <f>ROUND(Z306+Y307-X307,2)</f>
      </c>
      <c r="AA307" s="14">
        <f>ROUND(BG307+MIN(AC306+AB307-BG307,MAX(0,$CC307-BU307)),2)</f>
      </c>
      <c r="AB307" s="14">
        <f>ROUND(ROUND(AC306*100,0)*ROUND(AB$3*100000,0)/1200000,0)/100</f>
      </c>
      <c r="AC307" s="14">
        <f>ROUND(AC306+AB307-AA307,2)</f>
      </c>
      <c r="AD307" s="14">
        <f>ROUND(BH307+MIN(AF306+AE307-BH307,MAX(0,$CC307-BV307)),2)</f>
      </c>
      <c r="AE307" s="14">
        <f>ROUND(ROUND(AF306*100,0)*ROUND(AE$3*100000,0)/1200000,0)/100</f>
      </c>
      <c r="AF307" s="14">
        <f>ROUND(AF306+AE307-AD307,2)</f>
      </c>
      <c r="AG307" s="14">
        <f>ROUND(BI307+MIN(AI306+AH307-BI307,MAX(0,$CC307-BW307)),2)</f>
      </c>
      <c r="AH307" s="14">
        <f>ROUND(ROUND(AI306*100,0)*ROUND(AH$3*100000,0)/1200000,0)/100</f>
      </c>
      <c r="AI307" s="14">
        <f>ROUND(AI306+AH307-AG307,2)</f>
      </c>
      <c r="AJ307" s="14">
        <f>ROUND(BJ307+MIN(AL306+AK307-BJ307,MAX(0,$CC307-BX307)),2)</f>
      </c>
      <c r="AK307" s="14">
        <f>ROUND(ROUND(AL306*100,0)*ROUND(AK$3*100000,0)/1200000,0)/100</f>
      </c>
      <c r="AL307" s="14">
        <f>ROUND(AL306+AK307-AJ307,2)</f>
      </c>
      <c r="AM307" s="14">
        <f>ROUND(BK307+MIN(AO306+AN307-BK307,MAX(0,$CC307-BY307)),2)</f>
      </c>
      <c r="AN307" s="14">
        <f>ROUND(ROUND(AO306*100,0)*ROUND(AN$3*100000,0)/1200000,0)/100</f>
      </c>
      <c r="AO307" s="14">
        <f>ROUND(AO306+AN307-AM307,2)</f>
      </c>
      <c r="AP307" s="14">
        <f>ROUND(BL307+MIN(AR306+AQ307-BL307,MAX(0,$CC307-BZ307)),2)</f>
      </c>
      <c r="AQ307" s="14">
        <f>ROUND(ROUND(AR306*100,0)*ROUND(AQ$3*100000,0)/1200000,0)/100</f>
      </c>
      <c r="AR307" s="14">
        <f>ROUND(AR306+AQ307-AP307,2)</f>
      </c>
      <c r="AS307" s="14">
        <f>ROUND(BM307+MIN(AU306+AT307-BM307,MAX(0,$CC307-CA307)),2)</f>
      </c>
      <c r="AT307" s="14">
        <f>ROUND(ROUND(AU306*100,0)*ROUND(AT$3*100000,0)/1200000,0)/100</f>
      </c>
      <c r="AU307" s="14">
        <f>ROUND(AU306+AT307-AS307,2)</f>
      </c>
      <c r="AV307" s="11">
        <f>SUMIF($C$4:$AU$4,"Payment",C307:AU307)</f>
      </c>
      <c r="AW307" s="11">
        <f>SUMIF($C$4:$AU$4,"Interest",C307:AU307)</f>
      </c>
      <c r="AX307" s="11">
        <f>ROUND(SUMIF($C$4:$AU$4,"Balance",C307:AU307),2)</f>
      </c>
      <c r="AY307">
        <f>MIN(E306+D307,C$3)</f>
      </c>
      <c r="AZ307">
        <f>MIN(H306+G307,F$3)</f>
      </c>
      <c r="BA307">
        <f>MIN(K306+J307,I$3)</f>
      </c>
      <c r="BB307">
        <f>MIN(N306+M307,L$3)</f>
      </c>
      <c r="BC307">
        <f>MIN(Q306+P307,O$3)</f>
      </c>
      <c r="BD307">
        <f>MIN(T306+S307,R$3)</f>
      </c>
      <c r="BE307">
        <f>MIN(W306+V307,U$3)</f>
      </c>
      <c r="BF307">
        <f>MIN(Z306+Y307,X$3)</f>
      </c>
      <c r="BG307">
        <f>MIN(AC306+AB307,AA$3)</f>
      </c>
      <c r="BH307">
        <f>MIN(AF306+AE307,AD$3)</f>
      </c>
      <c r="BI307">
        <f>MIN(AI306+AH307,AG$3)</f>
      </c>
      <c r="BJ307">
        <f>MIN(AL306+AK307,AJ$3)</f>
      </c>
      <c r="BK307">
        <f>MIN(AO306+AN307,AM$3)</f>
      </c>
      <c r="BL307">
        <f>MIN(AR306+AQ307,AP$3)</f>
      </c>
      <c r="BM307">
        <f>MIN(AU306+AT307,AS$3)</f>
      </c>
      <c r="BN307">
        <f>E306+D307-AY307</f>
      </c>
      <c r="BO307">
        <f>BN307+H306+G307-AZ307</f>
      </c>
      <c r="BP307">
        <f>BO307+K306+J307-BA307</f>
      </c>
      <c r="BQ307">
        <f>BP307+N306+M307-BB307</f>
      </c>
      <c r="BR307">
        <f>BQ307+Q306+P307-BC307</f>
      </c>
      <c r="BS307">
        <f>BR307+T306+S307-BD307</f>
      </c>
      <c r="BT307">
        <f>BS307+W306+V307-BE307</f>
      </c>
      <c r="BU307">
        <f>BT307+Z306+Y307-BF307</f>
      </c>
      <c r="BV307">
        <f>BU307+AC306+AB307-BG307</f>
      </c>
      <c r="BW307">
        <f>BV307+AF306+AE307-BH307</f>
      </c>
      <c r="BX307">
        <f>BW307+AI306+AH307-BI307</f>
      </c>
      <c r="BY307">
        <f>BX307+AL306+AK307-BJ307</f>
      </c>
      <c r="BZ307">
        <f>BY307+AO306+AN307-BK307</f>
      </c>
      <c r="CA307">
        <f>BZ307+AR306+AQ307-BL307</f>
      </c>
      <c r="CB307">
        <f>CA307+AU306+AT307-BM307</f>
      </c>
      <c r="CC307">
        <f>MAX(0,Plan!$B$6-SUM(AY307:BM307))</f>
      </c>
    </row>
    <row r="308" spans="1:81" x14ac:dyDescent="0.25">
      <c r="A308">
        <v>303</v>
      </c>
      <c r="B308" s="22">
        <f>EDATE(Plan!$B$5,A308-1)</f>
      </c>
      <c r="C308" s="14">
        <f>ROUND(AY308+MIN(E307+D308-AY308,$CC308),2)</f>
      </c>
      <c r="D308" s="14">
        <f>ROUND(ROUND(E307*100,0)*ROUND(D$3*100000,0)/1200000,0)/100</f>
      </c>
      <c r="E308" s="14">
        <f>ROUND(E307+D308-C308,2)</f>
      </c>
      <c r="F308" s="14">
        <f>ROUND(AZ308+MIN(H307+G308-AZ308,MAX(0,$CC308-BN308)),2)</f>
      </c>
      <c r="G308" s="14">
        <f>ROUND(ROUND(H307*100,0)*ROUND(G$3*100000,0)/1200000,0)/100</f>
      </c>
      <c r="H308" s="14">
        <f>ROUND(H307+G308-F308,2)</f>
      </c>
      <c r="I308" s="14">
        <f>ROUND(BA308+MIN(K307+J308-BA308,MAX(0,$CC308-BO308)),2)</f>
      </c>
      <c r="J308" s="14">
        <f>ROUND(ROUND(K307*100,0)*ROUND(J$3*100000,0)/1200000,0)/100</f>
      </c>
      <c r="K308" s="14">
        <f>ROUND(K307+J308-I308,2)</f>
      </c>
      <c r="L308" s="14">
        <f>ROUND(BB308+MIN(N307+M308-BB308,MAX(0,$CC308-BP308)),2)</f>
      </c>
      <c r="M308" s="14">
        <f>ROUND(ROUND(N307*100,0)*ROUND(M$3*100000,0)/1200000,0)/100</f>
      </c>
      <c r="N308" s="14">
        <f>ROUND(N307+M308-L308,2)</f>
      </c>
      <c r="O308" s="14">
        <f>ROUND(BC308+MIN(Q307+P308-BC308,MAX(0,$CC308-BQ308)),2)</f>
      </c>
      <c r="P308" s="14">
        <f>ROUND(ROUND(Q307*100,0)*ROUND(P$3*100000,0)/1200000,0)/100</f>
      </c>
      <c r="Q308" s="14">
        <f>ROUND(Q307+P308-O308,2)</f>
      </c>
      <c r="R308" s="14">
        <f>ROUND(BD308+MIN(T307+S308-BD308,MAX(0,$CC308-BR308)),2)</f>
      </c>
      <c r="S308" s="14">
        <f>ROUND(ROUND(T307*100,0)*ROUND(S$3*100000,0)/1200000,0)/100</f>
      </c>
      <c r="T308" s="14">
        <f>ROUND(T307+S308-R308,2)</f>
      </c>
      <c r="U308" s="14">
        <f>ROUND(BE308+MIN(W307+V308-BE308,MAX(0,$CC308-BS308)),2)</f>
      </c>
      <c r="V308" s="14">
        <f>ROUND(ROUND(W307*100,0)*ROUND(V$3*100000,0)/1200000,0)/100</f>
      </c>
      <c r="W308" s="14">
        <f>ROUND(W307+V308-U308,2)</f>
      </c>
      <c r="X308" s="14">
        <f>ROUND(BF308+MIN(Z307+Y308-BF308,MAX(0,$CC308-BT308)),2)</f>
      </c>
      <c r="Y308" s="14">
        <f>ROUND(ROUND(Z307*100,0)*ROUND(Y$3*100000,0)/1200000,0)/100</f>
      </c>
      <c r="Z308" s="14">
        <f>ROUND(Z307+Y308-X308,2)</f>
      </c>
      <c r="AA308" s="14">
        <f>ROUND(BG308+MIN(AC307+AB308-BG308,MAX(0,$CC308-BU308)),2)</f>
      </c>
      <c r="AB308" s="14">
        <f>ROUND(ROUND(AC307*100,0)*ROUND(AB$3*100000,0)/1200000,0)/100</f>
      </c>
      <c r="AC308" s="14">
        <f>ROUND(AC307+AB308-AA308,2)</f>
      </c>
      <c r="AD308" s="14">
        <f>ROUND(BH308+MIN(AF307+AE308-BH308,MAX(0,$CC308-BV308)),2)</f>
      </c>
      <c r="AE308" s="14">
        <f>ROUND(ROUND(AF307*100,0)*ROUND(AE$3*100000,0)/1200000,0)/100</f>
      </c>
      <c r="AF308" s="14">
        <f>ROUND(AF307+AE308-AD308,2)</f>
      </c>
      <c r="AG308" s="14">
        <f>ROUND(BI308+MIN(AI307+AH308-BI308,MAX(0,$CC308-BW308)),2)</f>
      </c>
      <c r="AH308" s="14">
        <f>ROUND(ROUND(AI307*100,0)*ROUND(AH$3*100000,0)/1200000,0)/100</f>
      </c>
      <c r="AI308" s="14">
        <f>ROUND(AI307+AH308-AG308,2)</f>
      </c>
      <c r="AJ308" s="14">
        <f>ROUND(BJ308+MIN(AL307+AK308-BJ308,MAX(0,$CC308-BX308)),2)</f>
      </c>
      <c r="AK308" s="14">
        <f>ROUND(ROUND(AL307*100,0)*ROUND(AK$3*100000,0)/1200000,0)/100</f>
      </c>
      <c r="AL308" s="14">
        <f>ROUND(AL307+AK308-AJ308,2)</f>
      </c>
      <c r="AM308" s="14">
        <f>ROUND(BK308+MIN(AO307+AN308-BK308,MAX(0,$CC308-BY308)),2)</f>
      </c>
      <c r="AN308" s="14">
        <f>ROUND(ROUND(AO307*100,0)*ROUND(AN$3*100000,0)/1200000,0)/100</f>
      </c>
      <c r="AO308" s="14">
        <f>ROUND(AO307+AN308-AM308,2)</f>
      </c>
      <c r="AP308" s="14">
        <f>ROUND(BL308+MIN(AR307+AQ308-BL308,MAX(0,$CC308-BZ308)),2)</f>
      </c>
      <c r="AQ308" s="14">
        <f>ROUND(ROUND(AR307*100,0)*ROUND(AQ$3*100000,0)/1200000,0)/100</f>
      </c>
      <c r="AR308" s="14">
        <f>ROUND(AR307+AQ308-AP308,2)</f>
      </c>
      <c r="AS308" s="14">
        <f>ROUND(BM308+MIN(AU307+AT308-BM308,MAX(0,$CC308-CA308)),2)</f>
      </c>
      <c r="AT308" s="14">
        <f>ROUND(ROUND(AU307*100,0)*ROUND(AT$3*100000,0)/1200000,0)/100</f>
      </c>
      <c r="AU308" s="14">
        <f>ROUND(AU307+AT308-AS308,2)</f>
      </c>
      <c r="AV308" s="11">
        <f>SUMIF($C$4:$AU$4,"Payment",C308:AU308)</f>
      </c>
      <c r="AW308" s="11">
        <f>SUMIF($C$4:$AU$4,"Interest",C308:AU308)</f>
      </c>
      <c r="AX308" s="11">
        <f>ROUND(SUMIF($C$4:$AU$4,"Balance",C308:AU308),2)</f>
      </c>
      <c r="AY308">
        <f>MIN(E307+D308,C$3)</f>
      </c>
      <c r="AZ308">
        <f>MIN(H307+G308,F$3)</f>
      </c>
      <c r="BA308">
        <f>MIN(K307+J308,I$3)</f>
      </c>
      <c r="BB308">
        <f>MIN(N307+M308,L$3)</f>
      </c>
      <c r="BC308">
        <f>MIN(Q307+P308,O$3)</f>
      </c>
      <c r="BD308">
        <f>MIN(T307+S308,R$3)</f>
      </c>
      <c r="BE308">
        <f>MIN(W307+V308,U$3)</f>
      </c>
      <c r="BF308">
        <f>MIN(Z307+Y308,X$3)</f>
      </c>
      <c r="BG308">
        <f>MIN(AC307+AB308,AA$3)</f>
      </c>
      <c r="BH308">
        <f>MIN(AF307+AE308,AD$3)</f>
      </c>
      <c r="BI308">
        <f>MIN(AI307+AH308,AG$3)</f>
      </c>
      <c r="BJ308">
        <f>MIN(AL307+AK308,AJ$3)</f>
      </c>
      <c r="BK308">
        <f>MIN(AO307+AN308,AM$3)</f>
      </c>
      <c r="BL308">
        <f>MIN(AR307+AQ308,AP$3)</f>
      </c>
      <c r="BM308">
        <f>MIN(AU307+AT308,AS$3)</f>
      </c>
      <c r="BN308">
        <f>E307+D308-AY308</f>
      </c>
      <c r="BO308">
        <f>BN308+H307+G308-AZ308</f>
      </c>
      <c r="BP308">
        <f>BO308+K307+J308-BA308</f>
      </c>
      <c r="BQ308">
        <f>BP308+N307+M308-BB308</f>
      </c>
      <c r="BR308">
        <f>BQ308+Q307+P308-BC308</f>
      </c>
      <c r="BS308">
        <f>BR308+T307+S308-BD308</f>
      </c>
      <c r="BT308">
        <f>BS308+W307+V308-BE308</f>
      </c>
      <c r="BU308">
        <f>BT308+Z307+Y308-BF308</f>
      </c>
      <c r="BV308">
        <f>BU308+AC307+AB308-BG308</f>
      </c>
      <c r="BW308">
        <f>BV308+AF307+AE308-BH308</f>
      </c>
      <c r="BX308">
        <f>BW308+AI307+AH308-BI308</f>
      </c>
      <c r="BY308">
        <f>BX308+AL307+AK308-BJ308</f>
      </c>
      <c r="BZ308">
        <f>BY308+AO307+AN308-BK308</f>
      </c>
      <c r="CA308">
        <f>BZ308+AR307+AQ308-BL308</f>
      </c>
      <c r="CB308">
        <f>CA308+AU307+AT308-BM308</f>
      </c>
      <c r="CC308">
        <f>MAX(0,Plan!$B$6-SUM(AY308:BM308))</f>
      </c>
    </row>
    <row r="309" spans="1:81" x14ac:dyDescent="0.25">
      <c r="A309">
        <v>304</v>
      </c>
      <c r="B309" s="22">
        <f>EDATE(Plan!$B$5,A309-1)</f>
      </c>
      <c r="C309" s="14">
        <f>ROUND(AY309+MIN(E308+D309-AY309,$CC309),2)</f>
      </c>
      <c r="D309" s="14">
        <f>ROUND(ROUND(E308*100,0)*ROUND(D$3*100000,0)/1200000,0)/100</f>
      </c>
      <c r="E309" s="14">
        <f>ROUND(E308+D309-C309,2)</f>
      </c>
      <c r="F309" s="14">
        <f>ROUND(AZ309+MIN(H308+G309-AZ309,MAX(0,$CC309-BN309)),2)</f>
      </c>
      <c r="G309" s="14">
        <f>ROUND(ROUND(H308*100,0)*ROUND(G$3*100000,0)/1200000,0)/100</f>
      </c>
      <c r="H309" s="14">
        <f>ROUND(H308+G309-F309,2)</f>
      </c>
      <c r="I309" s="14">
        <f>ROUND(BA309+MIN(K308+J309-BA309,MAX(0,$CC309-BO309)),2)</f>
      </c>
      <c r="J309" s="14">
        <f>ROUND(ROUND(K308*100,0)*ROUND(J$3*100000,0)/1200000,0)/100</f>
      </c>
      <c r="K309" s="14">
        <f>ROUND(K308+J309-I309,2)</f>
      </c>
      <c r="L309" s="14">
        <f>ROUND(BB309+MIN(N308+M309-BB309,MAX(0,$CC309-BP309)),2)</f>
      </c>
      <c r="M309" s="14">
        <f>ROUND(ROUND(N308*100,0)*ROUND(M$3*100000,0)/1200000,0)/100</f>
      </c>
      <c r="N309" s="14">
        <f>ROUND(N308+M309-L309,2)</f>
      </c>
      <c r="O309" s="14">
        <f>ROUND(BC309+MIN(Q308+P309-BC309,MAX(0,$CC309-BQ309)),2)</f>
      </c>
      <c r="P309" s="14">
        <f>ROUND(ROUND(Q308*100,0)*ROUND(P$3*100000,0)/1200000,0)/100</f>
      </c>
      <c r="Q309" s="14">
        <f>ROUND(Q308+P309-O309,2)</f>
      </c>
      <c r="R309" s="14">
        <f>ROUND(BD309+MIN(T308+S309-BD309,MAX(0,$CC309-BR309)),2)</f>
      </c>
      <c r="S309" s="14">
        <f>ROUND(ROUND(T308*100,0)*ROUND(S$3*100000,0)/1200000,0)/100</f>
      </c>
      <c r="T309" s="14">
        <f>ROUND(T308+S309-R309,2)</f>
      </c>
      <c r="U309" s="14">
        <f>ROUND(BE309+MIN(W308+V309-BE309,MAX(0,$CC309-BS309)),2)</f>
      </c>
      <c r="V309" s="14">
        <f>ROUND(ROUND(W308*100,0)*ROUND(V$3*100000,0)/1200000,0)/100</f>
      </c>
      <c r="W309" s="14">
        <f>ROUND(W308+V309-U309,2)</f>
      </c>
      <c r="X309" s="14">
        <f>ROUND(BF309+MIN(Z308+Y309-BF309,MAX(0,$CC309-BT309)),2)</f>
      </c>
      <c r="Y309" s="14">
        <f>ROUND(ROUND(Z308*100,0)*ROUND(Y$3*100000,0)/1200000,0)/100</f>
      </c>
      <c r="Z309" s="14">
        <f>ROUND(Z308+Y309-X309,2)</f>
      </c>
      <c r="AA309" s="14">
        <f>ROUND(BG309+MIN(AC308+AB309-BG309,MAX(0,$CC309-BU309)),2)</f>
      </c>
      <c r="AB309" s="14">
        <f>ROUND(ROUND(AC308*100,0)*ROUND(AB$3*100000,0)/1200000,0)/100</f>
      </c>
      <c r="AC309" s="14">
        <f>ROUND(AC308+AB309-AA309,2)</f>
      </c>
      <c r="AD309" s="14">
        <f>ROUND(BH309+MIN(AF308+AE309-BH309,MAX(0,$CC309-BV309)),2)</f>
      </c>
      <c r="AE309" s="14">
        <f>ROUND(ROUND(AF308*100,0)*ROUND(AE$3*100000,0)/1200000,0)/100</f>
      </c>
      <c r="AF309" s="14">
        <f>ROUND(AF308+AE309-AD309,2)</f>
      </c>
      <c r="AG309" s="14">
        <f>ROUND(BI309+MIN(AI308+AH309-BI309,MAX(0,$CC309-BW309)),2)</f>
      </c>
      <c r="AH309" s="14">
        <f>ROUND(ROUND(AI308*100,0)*ROUND(AH$3*100000,0)/1200000,0)/100</f>
      </c>
      <c r="AI309" s="14">
        <f>ROUND(AI308+AH309-AG309,2)</f>
      </c>
      <c r="AJ309" s="14">
        <f>ROUND(BJ309+MIN(AL308+AK309-BJ309,MAX(0,$CC309-BX309)),2)</f>
      </c>
      <c r="AK309" s="14">
        <f>ROUND(ROUND(AL308*100,0)*ROUND(AK$3*100000,0)/1200000,0)/100</f>
      </c>
      <c r="AL309" s="14">
        <f>ROUND(AL308+AK309-AJ309,2)</f>
      </c>
      <c r="AM309" s="14">
        <f>ROUND(BK309+MIN(AO308+AN309-BK309,MAX(0,$CC309-BY309)),2)</f>
      </c>
      <c r="AN309" s="14">
        <f>ROUND(ROUND(AO308*100,0)*ROUND(AN$3*100000,0)/1200000,0)/100</f>
      </c>
      <c r="AO309" s="14">
        <f>ROUND(AO308+AN309-AM309,2)</f>
      </c>
      <c r="AP309" s="14">
        <f>ROUND(BL309+MIN(AR308+AQ309-BL309,MAX(0,$CC309-BZ309)),2)</f>
      </c>
      <c r="AQ309" s="14">
        <f>ROUND(ROUND(AR308*100,0)*ROUND(AQ$3*100000,0)/1200000,0)/100</f>
      </c>
      <c r="AR309" s="14">
        <f>ROUND(AR308+AQ309-AP309,2)</f>
      </c>
      <c r="AS309" s="14">
        <f>ROUND(BM309+MIN(AU308+AT309-BM309,MAX(0,$CC309-CA309)),2)</f>
      </c>
      <c r="AT309" s="14">
        <f>ROUND(ROUND(AU308*100,0)*ROUND(AT$3*100000,0)/1200000,0)/100</f>
      </c>
      <c r="AU309" s="14">
        <f>ROUND(AU308+AT309-AS309,2)</f>
      </c>
      <c r="AV309" s="11">
        <f>SUMIF($C$4:$AU$4,"Payment",C309:AU309)</f>
      </c>
      <c r="AW309" s="11">
        <f>SUMIF($C$4:$AU$4,"Interest",C309:AU309)</f>
      </c>
      <c r="AX309" s="11">
        <f>ROUND(SUMIF($C$4:$AU$4,"Balance",C309:AU309),2)</f>
      </c>
      <c r="AY309">
        <f>MIN(E308+D309,C$3)</f>
      </c>
      <c r="AZ309">
        <f>MIN(H308+G309,F$3)</f>
      </c>
      <c r="BA309">
        <f>MIN(K308+J309,I$3)</f>
      </c>
      <c r="BB309">
        <f>MIN(N308+M309,L$3)</f>
      </c>
      <c r="BC309">
        <f>MIN(Q308+P309,O$3)</f>
      </c>
      <c r="BD309">
        <f>MIN(T308+S309,R$3)</f>
      </c>
      <c r="BE309">
        <f>MIN(W308+V309,U$3)</f>
      </c>
      <c r="BF309">
        <f>MIN(Z308+Y309,X$3)</f>
      </c>
      <c r="BG309">
        <f>MIN(AC308+AB309,AA$3)</f>
      </c>
      <c r="BH309">
        <f>MIN(AF308+AE309,AD$3)</f>
      </c>
      <c r="BI309">
        <f>MIN(AI308+AH309,AG$3)</f>
      </c>
      <c r="BJ309">
        <f>MIN(AL308+AK309,AJ$3)</f>
      </c>
      <c r="BK309">
        <f>MIN(AO308+AN309,AM$3)</f>
      </c>
      <c r="BL309">
        <f>MIN(AR308+AQ309,AP$3)</f>
      </c>
      <c r="BM309">
        <f>MIN(AU308+AT309,AS$3)</f>
      </c>
      <c r="BN309">
        <f>E308+D309-AY309</f>
      </c>
      <c r="BO309">
        <f>BN309+H308+G309-AZ309</f>
      </c>
      <c r="BP309">
        <f>BO309+K308+J309-BA309</f>
      </c>
      <c r="BQ309">
        <f>BP309+N308+M309-BB309</f>
      </c>
      <c r="BR309">
        <f>BQ309+Q308+P309-BC309</f>
      </c>
      <c r="BS309">
        <f>BR309+T308+S309-BD309</f>
      </c>
      <c r="BT309">
        <f>BS309+W308+V309-BE309</f>
      </c>
      <c r="BU309">
        <f>BT309+Z308+Y309-BF309</f>
      </c>
      <c r="BV309">
        <f>BU309+AC308+AB309-BG309</f>
      </c>
      <c r="BW309">
        <f>BV309+AF308+AE309-BH309</f>
      </c>
      <c r="BX309">
        <f>BW309+AI308+AH309-BI309</f>
      </c>
      <c r="BY309">
        <f>BX309+AL308+AK309-BJ309</f>
      </c>
      <c r="BZ309">
        <f>BY309+AO308+AN309-BK309</f>
      </c>
      <c r="CA309">
        <f>BZ309+AR308+AQ309-BL309</f>
      </c>
      <c r="CB309">
        <f>CA309+AU308+AT309-BM309</f>
      </c>
      <c r="CC309">
        <f>MAX(0,Plan!$B$6-SUM(AY309:BM309))</f>
      </c>
    </row>
    <row r="310" spans="1:81" x14ac:dyDescent="0.25">
      <c r="A310">
        <v>305</v>
      </c>
      <c r="B310" s="22">
        <f>EDATE(Plan!$B$5,A310-1)</f>
      </c>
      <c r="C310" s="14">
        <f>ROUND(AY310+MIN(E309+D310-AY310,$CC310),2)</f>
      </c>
      <c r="D310" s="14">
        <f>ROUND(ROUND(E309*100,0)*ROUND(D$3*100000,0)/1200000,0)/100</f>
      </c>
      <c r="E310" s="14">
        <f>ROUND(E309+D310-C310,2)</f>
      </c>
      <c r="F310" s="14">
        <f>ROUND(AZ310+MIN(H309+G310-AZ310,MAX(0,$CC310-BN310)),2)</f>
      </c>
      <c r="G310" s="14">
        <f>ROUND(ROUND(H309*100,0)*ROUND(G$3*100000,0)/1200000,0)/100</f>
      </c>
      <c r="H310" s="14">
        <f>ROUND(H309+G310-F310,2)</f>
      </c>
      <c r="I310" s="14">
        <f>ROUND(BA310+MIN(K309+J310-BA310,MAX(0,$CC310-BO310)),2)</f>
      </c>
      <c r="J310" s="14">
        <f>ROUND(ROUND(K309*100,0)*ROUND(J$3*100000,0)/1200000,0)/100</f>
      </c>
      <c r="K310" s="14">
        <f>ROUND(K309+J310-I310,2)</f>
      </c>
      <c r="L310" s="14">
        <f>ROUND(BB310+MIN(N309+M310-BB310,MAX(0,$CC310-BP310)),2)</f>
      </c>
      <c r="M310" s="14">
        <f>ROUND(ROUND(N309*100,0)*ROUND(M$3*100000,0)/1200000,0)/100</f>
      </c>
      <c r="N310" s="14">
        <f>ROUND(N309+M310-L310,2)</f>
      </c>
      <c r="O310" s="14">
        <f>ROUND(BC310+MIN(Q309+P310-BC310,MAX(0,$CC310-BQ310)),2)</f>
      </c>
      <c r="P310" s="14">
        <f>ROUND(ROUND(Q309*100,0)*ROUND(P$3*100000,0)/1200000,0)/100</f>
      </c>
      <c r="Q310" s="14">
        <f>ROUND(Q309+P310-O310,2)</f>
      </c>
      <c r="R310" s="14">
        <f>ROUND(BD310+MIN(T309+S310-BD310,MAX(0,$CC310-BR310)),2)</f>
      </c>
      <c r="S310" s="14">
        <f>ROUND(ROUND(T309*100,0)*ROUND(S$3*100000,0)/1200000,0)/100</f>
      </c>
      <c r="T310" s="14">
        <f>ROUND(T309+S310-R310,2)</f>
      </c>
      <c r="U310" s="14">
        <f>ROUND(BE310+MIN(W309+V310-BE310,MAX(0,$CC310-BS310)),2)</f>
      </c>
      <c r="V310" s="14">
        <f>ROUND(ROUND(W309*100,0)*ROUND(V$3*100000,0)/1200000,0)/100</f>
      </c>
      <c r="W310" s="14">
        <f>ROUND(W309+V310-U310,2)</f>
      </c>
      <c r="X310" s="14">
        <f>ROUND(BF310+MIN(Z309+Y310-BF310,MAX(0,$CC310-BT310)),2)</f>
      </c>
      <c r="Y310" s="14">
        <f>ROUND(ROUND(Z309*100,0)*ROUND(Y$3*100000,0)/1200000,0)/100</f>
      </c>
      <c r="Z310" s="14">
        <f>ROUND(Z309+Y310-X310,2)</f>
      </c>
      <c r="AA310" s="14">
        <f>ROUND(BG310+MIN(AC309+AB310-BG310,MAX(0,$CC310-BU310)),2)</f>
      </c>
      <c r="AB310" s="14">
        <f>ROUND(ROUND(AC309*100,0)*ROUND(AB$3*100000,0)/1200000,0)/100</f>
      </c>
      <c r="AC310" s="14">
        <f>ROUND(AC309+AB310-AA310,2)</f>
      </c>
      <c r="AD310" s="14">
        <f>ROUND(BH310+MIN(AF309+AE310-BH310,MAX(0,$CC310-BV310)),2)</f>
      </c>
      <c r="AE310" s="14">
        <f>ROUND(ROUND(AF309*100,0)*ROUND(AE$3*100000,0)/1200000,0)/100</f>
      </c>
      <c r="AF310" s="14">
        <f>ROUND(AF309+AE310-AD310,2)</f>
      </c>
      <c r="AG310" s="14">
        <f>ROUND(BI310+MIN(AI309+AH310-BI310,MAX(0,$CC310-BW310)),2)</f>
      </c>
      <c r="AH310" s="14">
        <f>ROUND(ROUND(AI309*100,0)*ROUND(AH$3*100000,0)/1200000,0)/100</f>
      </c>
      <c r="AI310" s="14">
        <f>ROUND(AI309+AH310-AG310,2)</f>
      </c>
      <c r="AJ310" s="14">
        <f>ROUND(BJ310+MIN(AL309+AK310-BJ310,MAX(0,$CC310-BX310)),2)</f>
      </c>
      <c r="AK310" s="14">
        <f>ROUND(ROUND(AL309*100,0)*ROUND(AK$3*100000,0)/1200000,0)/100</f>
      </c>
      <c r="AL310" s="14">
        <f>ROUND(AL309+AK310-AJ310,2)</f>
      </c>
      <c r="AM310" s="14">
        <f>ROUND(BK310+MIN(AO309+AN310-BK310,MAX(0,$CC310-BY310)),2)</f>
      </c>
      <c r="AN310" s="14">
        <f>ROUND(ROUND(AO309*100,0)*ROUND(AN$3*100000,0)/1200000,0)/100</f>
      </c>
      <c r="AO310" s="14">
        <f>ROUND(AO309+AN310-AM310,2)</f>
      </c>
      <c r="AP310" s="14">
        <f>ROUND(BL310+MIN(AR309+AQ310-BL310,MAX(0,$CC310-BZ310)),2)</f>
      </c>
      <c r="AQ310" s="14">
        <f>ROUND(ROUND(AR309*100,0)*ROUND(AQ$3*100000,0)/1200000,0)/100</f>
      </c>
      <c r="AR310" s="14">
        <f>ROUND(AR309+AQ310-AP310,2)</f>
      </c>
      <c r="AS310" s="14">
        <f>ROUND(BM310+MIN(AU309+AT310-BM310,MAX(0,$CC310-CA310)),2)</f>
      </c>
      <c r="AT310" s="14">
        <f>ROUND(ROUND(AU309*100,0)*ROUND(AT$3*100000,0)/1200000,0)/100</f>
      </c>
      <c r="AU310" s="14">
        <f>ROUND(AU309+AT310-AS310,2)</f>
      </c>
      <c r="AV310" s="11">
        <f>SUMIF($C$4:$AU$4,"Payment",C310:AU310)</f>
      </c>
      <c r="AW310" s="11">
        <f>SUMIF($C$4:$AU$4,"Interest",C310:AU310)</f>
      </c>
      <c r="AX310" s="11">
        <f>ROUND(SUMIF($C$4:$AU$4,"Balance",C310:AU310),2)</f>
      </c>
      <c r="AY310">
        <f>MIN(E309+D310,C$3)</f>
      </c>
      <c r="AZ310">
        <f>MIN(H309+G310,F$3)</f>
      </c>
      <c r="BA310">
        <f>MIN(K309+J310,I$3)</f>
      </c>
      <c r="BB310">
        <f>MIN(N309+M310,L$3)</f>
      </c>
      <c r="BC310">
        <f>MIN(Q309+P310,O$3)</f>
      </c>
      <c r="BD310">
        <f>MIN(T309+S310,R$3)</f>
      </c>
      <c r="BE310">
        <f>MIN(W309+V310,U$3)</f>
      </c>
      <c r="BF310">
        <f>MIN(Z309+Y310,X$3)</f>
      </c>
      <c r="BG310">
        <f>MIN(AC309+AB310,AA$3)</f>
      </c>
      <c r="BH310">
        <f>MIN(AF309+AE310,AD$3)</f>
      </c>
      <c r="BI310">
        <f>MIN(AI309+AH310,AG$3)</f>
      </c>
      <c r="BJ310">
        <f>MIN(AL309+AK310,AJ$3)</f>
      </c>
      <c r="BK310">
        <f>MIN(AO309+AN310,AM$3)</f>
      </c>
      <c r="BL310">
        <f>MIN(AR309+AQ310,AP$3)</f>
      </c>
      <c r="BM310">
        <f>MIN(AU309+AT310,AS$3)</f>
      </c>
      <c r="BN310">
        <f>E309+D310-AY310</f>
      </c>
      <c r="BO310">
        <f>BN310+H309+G310-AZ310</f>
      </c>
      <c r="BP310">
        <f>BO310+K309+J310-BA310</f>
      </c>
      <c r="BQ310">
        <f>BP310+N309+M310-BB310</f>
      </c>
      <c r="BR310">
        <f>BQ310+Q309+P310-BC310</f>
      </c>
      <c r="BS310">
        <f>BR310+T309+S310-BD310</f>
      </c>
      <c r="BT310">
        <f>BS310+W309+V310-BE310</f>
      </c>
      <c r="BU310">
        <f>BT310+Z309+Y310-BF310</f>
      </c>
      <c r="BV310">
        <f>BU310+AC309+AB310-BG310</f>
      </c>
      <c r="BW310">
        <f>BV310+AF309+AE310-BH310</f>
      </c>
      <c r="BX310">
        <f>BW310+AI309+AH310-BI310</f>
      </c>
      <c r="BY310">
        <f>BX310+AL309+AK310-BJ310</f>
      </c>
      <c r="BZ310">
        <f>BY310+AO309+AN310-BK310</f>
      </c>
      <c r="CA310">
        <f>BZ310+AR309+AQ310-BL310</f>
      </c>
      <c r="CB310">
        <f>CA310+AU309+AT310-BM310</f>
      </c>
      <c r="CC310">
        <f>MAX(0,Plan!$B$6-SUM(AY310:BM310))</f>
      </c>
    </row>
    <row r="311" spans="1:81" x14ac:dyDescent="0.25">
      <c r="A311">
        <v>306</v>
      </c>
      <c r="B311" s="22">
        <f>EDATE(Plan!$B$5,A311-1)</f>
      </c>
      <c r="C311" s="14">
        <f>ROUND(AY311+MIN(E310+D311-AY311,$CC311),2)</f>
      </c>
      <c r="D311" s="14">
        <f>ROUND(ROUND(E310*100,0)*ROUND(D$3*100000,0)/1200000,0)/100</f>
      </c>
      <c r="E311" s="14">
        <f>ROUND(E310+D311-C311,2)</f>
      </c>
      <c r="F311" s="14">
        <f>ROUND(AZ311+MIN(H310+G311-AZ311,MAX(0,$CC311-BN311)),2)</f>
      </c>
      <c r="G311" s="14">
        <f>ROUND(ROUND(H310*100,0)*ROUND(G$3*100000,0)/1200000,0)/100</f>
      </c>
      <c r="H311" s="14">
        <f>ROUND(H310+G311-F311,2)</f>
      </c>
      <c r="I311" s="14">
        <f>ROUND(BA311+MIN(K310+J311-BA311,MAX(0,$CC311-BO311)),2)</f>
      </c>
      <c r="J311" s="14">
        <f>ROUND(ROUND(K310*100,0)*ROUND(J$3*100000,0)/1200000,0)/100</f>
      </c>
      <c r="K311" s="14">
        <f>ROUND(K310+J311-I311,2)</f>
      </c>
      <c r="L311" s="14">
        <f>ROUND(BB311+MIN(N310+M311-BB311,MAX(0,$CC311-BP311)),2)</f>
      </c>
      <c r="M311" s="14">
        <f>ROUND(ROUND(N310*100,0)*ROUND(M$3*100000,0)/1200000,0)/100</f>
      </c>
      <c r="N311" s="14">
        <f>ROUND(N310+M311-L311,2)</f>
      </c>
      <c r="O311" s="14">
        <f>ROUND(BC311+MIN(Q310+P311-BC311,MAX(0,$CC311-BQ311)),2)</f>
      </c>
      <c r="P311" s="14">
        <f>ROUND(ROUND(Q310*100,0)*ROUND(P$3*100000,0)/1200000,0)/100</f>
      </c>
      <c r="Q311" s="14">
        <f>ROUND(Q310+P311-O311,2)</f>
      </c>
      <c r="R311" s="14">
        <f>ROUND(BD311+MIN(T310+S311-BD311,MAX(0,$CC311-BR311)),2)</f>
      </c>
      <c r="S311" s="14">
        <f>ROUND(ROUND(T310*100,0)*ROUND(S$3*100000,0)/1200000,0)/100</f>
      </c>
      <c r="T311" s="14">
        <f>ROUND(T310+S311-R311,2)</f>
      </c>
      <c r="U311" s="14">
        <f>ROUND(BE311+MIN(W310+V311-BE311,MAX(0,$CC311-BS311)),2)</f>
      </c>
      <c r="V311" s="14">
        <f>ROUND(ROUND(W310*100,0)*ROUND(V$3*100000,0)/1200000,0)/100</f>
      </c>
      <c r="W311" s="14">
        <f>ROUND(W310+V311-U311,2)</f>
      </c>
      <c r="X311" s="14">
        <f>ROUND(BF311+MIN(Z310+Y311-BF311,MAX(0,$CC311-BT311)),2)</f>
      </c>
      <c r="Y311" s="14">
        <f>ROUND(ROUND(Z310*100,0)*ROUND(Y$3*100000,0)/1200000,0)/100</f>
      </c>
      <c r="Z311" s="14">
        <f>ROUND(Z310+Y311-X311,2)</f>
      </c>
      <c r="AA311" s="14">
        <f>ROUND(BG311+MIN(AC310+AB311-BG311,MAX(0,$CC311-BU311)),2)</f>
      </c>
      <c r="AB311" s="14">
        <f>ROUND(ROUND(AC310*100,0)*ROUND(AB$3*100000,0)/1200000,0)/100</f>
      </c>
      <c r="AC311" s="14">
        <f>ROUND(AC310+AB311-AA311,2)</f>
      </c>
      <c r="AD311" s="14">
        <f>ROUND(BH311+MIN(AF310+AE311-BH311,MAX(0,$CC311-BV311)),2)</f>
      </c>
      <c r="AE311" s="14">
        <f>ROUND(ROUND(AF310*100,0)*ROUND(AE$3*100000,0)/1200000,0)/100</f>
      </c>
      <c r="AF311" s="14">
        <f>ROUND(AF310+AE311-AD311,2)</f>
      </c>
      <c r="AG311" s="14">
        <f>ROUND(BI311+MIN(AI310+AH311-BI311,MAX(0,$CC311-BW311)),2)</f>
      </c>
      <c r="AH311" s="14">
        <f>ROUND(ROUND(AI310*100,0)*ROUND(AH$3*100000,0)/1200000,0)/100</f>
      </c>
      <c r="AI311" s="14">
        <f>ROUND(AI310+AH311-AG311,2)</f>
      </c>
      <c r="AJ311" s="14">
        <f>ROUND(BJ311+MIN(AL310+AK311-BJ311,MAX(0,$CC311-BX311)),2)</f>
      </c>
      <c r="AK311" s="14">
        <f>ROUND(ROUND(AL310*100,0)*ROUND(AK$3*100000,0)/1200000,0)/100</f>
      </c>
      <c r="AL311" s="14">
        <f>ROUND(AL310+AK311-AJ311,2)</f>
      </c>
      <c r="AM311" s="14">
        <f>ROUND(BK311+MIN(AO310+AN311-BK311,MAX(0,$CC311-BY311)),2)</f>
      </c>
      <c r="AN311" s="14">
        <f>ROUND(ROUND(AO310*100,0)*ROUND(AN$3*100000,0)/1200000,0)/100</f>
      </c>
      <c r="AO311" s="14">
        <f>ROUND(AO310+AN311-AM311,2)</f>
      </c>
      <c r="AP311" s="14">
        <f>ROUND(BL311+MIN(AR310+AQ311-BL311,MAX(0,$CC311-BZ311)),2)</f>
      </c>
      <c r="AQ311" s="14">
        <f>ROUND(ROUND(AR310*100,0)*ROUND(AQ$3*100000,0)/1200000,0)/100</f>
      </c>
      <c r="AR311" s="14">
        <f>ROUND(AR310+AQ311-AP311,2)</f>
      </c>
      <c r="AS311" s="14">
        <f>ROUND(BM311+MIN(AU310+AT311-BM311,MAX(0,$CC311-CA311)),2)</f>
      </c>
      <c r="AT311" s="14">
        <f>ROUND(ROUND(AU310*100,0)*ROUND(AT$3*100000,0)/1200000,0)/100</f>
      </c>
      <c r="AU311" s="14">
        <f>ROUND(AU310+AT311-AS311,2)</f>
      </c>
      <c r="AV311" s="11">
        <f>SUMIF($C$4:$AU$4,"Payment",C311:AU311)</f>
      </c>
      <c r="AW311" s="11">
        <f>SUMIF($C$4:$AU$4,"Interest",C311:AU311)</f>
      </c>
      <c r="AX311" s="11">
        <f>ROUND(SUMIF($C$4:$AU$4,"Balance",C311:AU311),2)</f>
      </c>
      <c r="AY311">
        <f>MIN(E310+D311,C$3)</f>
      </c>
      <c r="AZ311">
        <f>MIN(H310+G311,F$3)</f>
      </c>
      <c r="BA311">
        <f>MIN(K310+J311,I$3)</f>
      </c>
      <c r="BB311">
        <f>MIN(N310+M311,L$3)</f>
      </c>
      <c r="BC311">
        <f>MIN(Q310+P311,O$3)</f>
      </c>
      <c r="BD311">
        <f>MIN(T310+S311,R$3)</f>
      </c>
      <c r="BE311">
        <f>MIN(W310+V311,U$3)</f>
      </c>
      <c r="BF311">
        <f>MIN(Z310+Y311,X$3)</f>
      </c>
      <c r="BG311">
        <f>MIN(AC310+AB311,AA$3)</f>
      </c>
      <c r="BH311">
        <f>MIN(AF310+AE311,AD$3)</f>
      </c>
      <c r="BI311">
        <f>MIN(AI310+AH311,AG$3)</f>
      </c>
      <c r="BJ311">
        <f>MIN(AL310+AK311,AJ$3)</f>
      </c>
      <c r="BK311">
        <f>MIN(AO310+AN311,AM$3)</f>
      </c>
      <c r="BL311">
        <f>MIN(AR310+AQ311,AP$3)</f>
      </c>
      <c r="BM311">
        <f>MIN(AU310+AT311,AS$3)</f>
      </c>
      <c r="BN311">
        <f>E310+D311-AY311</f>
      </c>
      <c r="BO311">
        <f>BN311+H310+G311-AZ311</f>
      </c>
      <c r="BP311">
        <f>BO311+K310+J311-BA311</f>
      </c>
      <c r="BQ311">
        <f>BP311+N310+M311-BB311</f>
      </c>
      <c r="BR311">
        <f>BQ311+Q310+P311-BC311</f>
      </c>
      <c r="BS311">
        <f>BR311+T310+S311-BD311</f>
      </c>
      <c r="BT311">
        <f>BS311+W310+V311-BE311</f>
      </c>
      <c r="BU311">
        <f>BT311+Z310+Y311-BF311</f>
      </c>
      <c r="BV311">
        <f>BU311+AC310+AB311-BG311</f>
      </c>
      <c r="BW311">
        <f>BV311+AF310+AE311-BH311</f>
      </c>
      <c r="BX311">
        <f>BW311+AI310+AH311-BI311</f>
      </c>
      <c r="BY311">
        <f>BX311+AL310+AK311-BJ311</f>
      </c>
      <c r="BZ311">
        <f>BY311+AO310+AN311-BK311</f>
      </c>
      <c r="CA311">
        <f>BZ311+AR310+AQ311-BL311</f>
      </c>
      <c r="CB311">
        <f>CA311+AU310+AT311-BM311</f>
      </c>
      <c r="CC311">
        <f>MAX(0,Plan!$B$6-SUM(AY311:BM311))</f>
      </c>
    </row>
    <row r="312" spans="1:81" x14ac:dyDescent="0.25">
      <c r="A312">
        <v>307</v>
      </c>
      <c r="B312" s="22">
        <f>EDATE(Plan!$B$5,A312-1)</f>
      </c>
      <c r="C312" s="14">
        <f>ROUND(AY312+MIN(E311+D312-AY312,$CC312),2)</f>
      </c>
      <c r="D312" s="14">
        <f>ROUND(ROUND(E311*100,0)*ROUND(D$3*100000,0)/1200000,0)/100</f>
      </c>
      <c r="E312" s="14">
        <f>ROUND(E311+D312-C312,2)</f>
      </c>
      <c r="F312" s="14">
        <f>ROUND(AZ312+MIN(H311+G312-AZ312,MAX(0,$CC312-BN312)),2)</f>
      </c>
      <c r="G312" s="14">
        <f>ROUND(ROUND(H311*100,0)*ROUND(G$3*100000,0)/1200000,0)/100</f>
      </c>
      <c r="H312" s="14">
        <f>ROUND(H311+G312-F312,2)</f>
      </c>
      <c r="I312" s="14">
        <f>ROUND(BA312+MIN(K311+J312-BA312,MAX(0,$CC312-BO312)),2)</f>
      </c>
      <c r="J312" s="14">
        <f>ROUND(ROUND(K311*100,0)*ROUND(J$3*100000,0)/1200000,0)/100</f>
      </c>
      <c r="K312" s="14">
        <f>ROUND(K311+J312-I312,2)</f>
      </c>
      <c r="L312" s="14">
        <f>ROUND(BB312+MIN(N311+M312-BB312,MAX(0,$CC312-BP312)),2)</f>
      </c>
      <c r="M312" s="14">
        <f>ROUND(ROUND(N311*100,0)*ROUND(M$3*100000,0)/1200000,0)/100</f>
      </c>
      <c r="N312" s="14">
        <f>ROUND(N311+M312-L312,2)</f>
      </c>
      <c r="O312" s="14">
        <f>ROUND(BC312+MIN(Q311+P312-BC312,MAX(0,$CC312-BQ312)),2)</f>
      </c>
      <c r="P312" s="14">
        <f>ROUND(ROUND(Q311*100,0)*ROUND(P$3*100000,0)/1200000,0)/100</f>
      </c>
      <c r="Q312" s="14">
        <f>ROUND(Q311+P312-O312,2)</f>
      </c>
      <c r="R312" s="14">
        <f>ROUND(BD312+MIN(T311+S312-BD312,MAX(0,$CC312-BR312)),2)</f>
      </c>
      <c r="S312" s="14">
        <f>ROUND(ROUND(T311*100,0)*ROUND(S$3*100000,0)/1200000,0)/100</f>
      </c>
      <c r="T312" s="14">
        <f>ROUND(T311+S312-R312,2)</f>
      </c>
      <c r="U312" s="14">
        <f>ROUND(BE312+MIN(W311+V312-BE312,MAX(0,$CC312-BS312)),2)</f>
      </c>
      <c r="V312" s="14">
        <f>ROUND(ROUND(W311*100,0)*ROUND(V$3*100000,0)/1200000,0)/100</f>
      </c>
      <c r="W312" s="14">
        <f>ROUND(W311+V312-U312,2)</f>
      </c>
      <c r="X312" s="14">
        <f>ROUND(BF312+MIN(Z311+Y312-BF312,MAX(0,$CC312-BT312)),2)</f>
      </c>
      <c r="Y312" s="14">
        <f>ROUND(ROUND(Z311*100,0)*ROUND(Y$3*100000,0)/1200000,0)/100</f>
      </c>
      <c r="Z312" s="14">
        <f>ROUND(Z311+Y312-X312,2)</f>
      </c>
      <c r="AA312" s="14">
        <f>ROUND(BG312+MIN(AC311+AB312-BG312,MAX(0,$CC312-BU312)),2)</f>
      </c>
      <c r="AB312" s="14">
        <f>ROUND(ROUND(AC311*100,0)*ROUND(AB$3*100000,0)/1200000,0)/100</f>
      </c>
      <c r="AC312" s="14">
        <f>ROUND(AC311+AB312-AA312,2)</f>
      </c>
      <c r="AD312" s="14">
        <f>ROUND(BH312+MIN(AF311+AE312-BH312,MAX(0,$CC312-BV312)),2)</f>
      </c>
      <c r="AE312" s="14">
        <f>ROUND(ROUND(AF311*100,0)*ROUND(AE$3*100000,0)/1200000,0)/100</f>
      </c>
      <c r="AF312" s="14">
        <f>ROUND(AF311+AE312-AD312,2)</f>
      </c>
      <c r="AG312" s="14">
        <f>ROUND(BI312+MIN(AI311+AH312-BI312,MAX(0,$CC312-BW312)),2)</f>
      </c>
      <c r="AH312" s="14">
        <f>ROUND(ROUND(AI311*100,0)*ROUND(AH$3*100000,0)/1200000,0)/100</f>
      </c>
      <c r="AI312" s="14">
        <f>ROUND(AI311+AH312-AG312,2)</f>
      </c>
      <c r="AJ312" s="14">
        <f>ROUND(BJ312+MIN(AL311+AK312-BJ312,MAX(0,$CC312-BX312)),2)</f>
      </c>
      <c r="AK312" s="14">
        <f>ROUND(ROUND(AL311*100,0)*ROUND(AK$3*100000,0)/1200000,0)/100</f>
      </c>
      <c r="AL312" s="14">
        <f>ROUND(AL311+AK312-AJ312,2)</f>
      </c>
      <c r="AM312" s="14">
        <f>ROUND(BK312+MIN(AO311+AN312-BK312,MAX(0,$CC312-BY312)),2)</f>
      </c>
      <c r="AN312" s="14">
        <f>ROUND(ROUND(AO311*100,0)*ROUND(AN$3*100000,0)/1200000,0)/100</f>
      </c>
      <c r="AO312" s="14">
        <f>ROUND(AO311+AN312-AM312,2)</f>
      </c>
      <c r="AP312" s="14">
        <f>ROUND(BL312+MIN(AR311+AQ312-BL312,MAX(0,$CC312-BZ312)),2)</f>
      </c>
      <c r="AQ312" s="14">
        <f>ROUND(ROUND(AR311*100,0)*ROUND(AQ$3*100000,0)/1200000,0)/100</f>
      </c>
      <c r="AR312" s="14">
        <f>ROUND(AR311+AQ312-AP312,2)</f>
      </c>
      <c r="AS312" s="14">
        <f>ROUND(BM312+MIN(AU311+AT312-BM312,MAX(0,$CC312-CA312)),2)</f>
      </c>
      <c r="AT312" s="14">
        <f>ROUND(ROUND(AU311*100,0)*ROUND(AT$3*100000,0)/1200000,0)/100</f>
      </c>
      <c r="AU312" s="14">
        <f>ROUND(AU311+AT312-AS312,2)</f>
      </c>
      <c r="AV312" s="11">
        <f>SUMIF($C$4:$AU$4,"Payment",C312:AU312)</f>
      </c>
      <c r="AW312" s="11">
        <f>SUMIF($C$4:$AU$4,"Interest",C312:AU312)</f>
      </c>
      <c r="AX312" s="11">
        <f>ROUND(SUMIF($C$4:$AU$4,"Balance",C312:AU312),2)</f>
      </c>
      <c r="AY312">
        <f>MIN(E311+D312,C$3)</f>
      </c>
      <c r="AZ312">
        <f>MIN(H311+G312,F$3)</f>
      </c>
      <c r="BA312">
        <f>MIN(K311+J312,I$3)</f>
      </c>
      <c r="BB312">
        <f>MIN(N311+M312,L$3)</f>
      </c>
      <c r="BC312">
        <f>MIN(Q311+P312,O$3)</f>
      </c>
      <c r="BD312">
        <f>MIN(T311+S312,R$3)</f>
      </c>
      <c r="BE312">
        <f>MIN(W311+V312,U$3)</f>
      </c>
      <c r="BF312">
        <f>MIN(Z311+Y312,X$3)</f>
      </c>
      <c r="BG312">
        <f>MIN(AC311+AB312,AA$3)</f>
      </c>
      <c r="BH312">
        <f>MIN(AF311+AE312,AD$3)</f>
      </c>
      <c r="BI312">
        <f>MIN(AI311+AH312,AG$3)</f>
      </c>
      <c r="BJ312">
        <f>MIN(AL311+AK312,AJ$3)</f>
      </c>
      <c r="BK312">
        <f>MIN(AO311+AN312,AM$3)</f>
      </c>
      <c r="BL312">
        <f>MIN(AR311+AQ312,AP$3)</f>
      </c>
      <c r="BM312">
        <f>MIN(AU311+AT312,AS$3)</f>
      </c>
      <c r="BN312">
        <f>E311+D312-AY312</f>
      </c>
      <c r="BO312">
        <f>BN312+H311+G312-AZ312</f>
      </c>
      <c r="BP312">
        <f>BO312+K311+J312-BA312</f>
      </c>
      <c r="BQ312">
        <f>BP312+N311+M312-BB312</f>
      </c>
      <c r="BR312">
        <f>BQ312+Q311+P312-BC312</f>
      </c>
      <c r="BS312">
        <f>BR312+T311+S312-BD312</f>
      </c>
      <c r="BT312">
        <f>BS312+W311+V312-BE312</f>
      </c>
      <c r="BU312">
        <f>BT312+Z311+Y312-BF312</f>
      </c>
      <c r="BV312">
        <f>BU312+AC311+AB312-BG312</f>
      </c>
      <c r="BW312">
        <f>BV312+AF311+AE312-BH312</f>
      </c>
      <c r="BX312">
        <f>BW312+AI311+AH312-BI312</f>
      </c>
      <c r="BY312">
        <f>BX312+AL311+AK312-BJ312</f>
      </c>
      <c r="BZ312">
        <f>BY312+AO311+AN312-BK312</f>
      </c>
      <c r="CA312">
        <f>BZ312+AR311+AQ312-BL312</f>
      </c>
      <c r="CB312">
        <f>CA312+AU311+AT312-BM312</f>
      </c>
      <c r="CC312">
        <f>MAX(0,Plan!$B$6-SUM(AY312:BM312))</f>
      </c>
    </row>
    <row r="313" spans="1:81" x14ac:dyDescent="0.25">
      <c r="A313">
        <v>308</v>
      </c>
      <c r="B313" s="22">
        <f>EDATE(Plan!$B$5,A313-1)</f>
      </c>
      <c r="C313" s="14">
        <f>ROUND(AY313+MIN(E312+D313-AY313,$CC313),2)</f>
      </c>
      <c r="D313" s="14">
        <f>ROUND(ROUND(E312*100,0)*ROUND(D$3*100000,0)/1200000,0)/100</f>
      </c>
      <c r="E313" s="14">
        <f>ROUND(E312+D313-C313,2)</f>
      </c>
      <c r="F313" s="14">
        <f>ROUND(AZ313+MIN(H312+G313-AZ313,MAX(0,$CC313-BN313)),2)</f>
      </c>
      <c r="G313" s="14">
        <f>ROUND(ROUND(H312*100,0)*ROUND(G$3*100000,0)/1200000,0)/100</f>
      </c>
      <c r="H313" s="14">
        <f>ROUND(H312+G313-F313,2)</f>
      </c>
      <c r="I313" s="14">
        <f>ROUND(BA313+MIN(K312+J313-BA313,MAX(0,$CC313-BO313)),2)</f>
      </c>
      <c r="J313" s="14">
        <f>ROUND(ROUND(K312*100,0)*ROUND(J$3*100000,0)/1200000,0)/100</f>
      </c>
      <c r="K313" s="14">
        <f>ROUND(K312+J313-I313,2)</f>
      </c>
      <c r="L313" s="14">
        <f>ROUND(BB313+MIN(N312+M313-BB313,MAX(0,$CC313-BP313)),2)</f>
      </c>
      <c r="M313" s="14">
        <f>ROUND(ROUND(N312*100,0)*ROUND(M$3*100000,0)/1200000,0)/100</f>
      </c>
      <c r="N313" s="14">
        <f>ROUND(N312+M313-L313,2)</f>
      </c>
      <c r="O313" s="14">
        <f>ROUND(BC313+MIN(Q312+P313-BC313,MAX(0,$CC313-BQ313)),2)</f>
      </c>
      <c r="P313" s="14">
        <f>ROUND(ROUND(Q312*100,0)*ROUND(P$3*100000,0)/1200000,0)/100</f>
      </c>
      <c r="Q313" s="14">
        <f>ROUND(Q312+P313-O313,2)</f>
      </c>
      <c r="R313" s="14">
        <f>ROUND(BD313+MIN(T312+S313-BD313,MAX(0,$CC313-BR313)),2)</f>
      </c>
      <c r="S313" s="14">
        <f>ROUND(ROUND(T312*100,0)*ROUND(S$3*100000,0)/1200000,0)/100</f>
      </c>
      <c r="T313" s="14">
        <f>ROUND(T312+S313-R313,2)</f>
      </c>
      <c r="U313" s="14">
        <f>ROUND(BE313+MIN(W312+V313-BE313,MAX(0,$CC313-BS313)),2)</f>
      </c>
      <c r="V313" s="14">
        <f>ROUND(ROUND(W312*100,0)*ROUND(V$3*100000,0)/1200000,0)/100</f>
      </c>
      <c r="W313" s="14">
        <f>ROUND(W312+V313-U313,2)</f>
      </c>
      <c r="X313" s="14">
        <f>ROUND(BF313+MIN(Z312+Y313-BF313,MAX(0,$CC313-BT313)),2)</f>
      </c>
      <c r="Y313" s="14">
        <f>ROUND(ROUND(Z312*100,0)*ROUND(Y$3*100000,0)/1200000,0)/100</f>
      </c>
      <c r="Z313" s="14">
        <f>ROUND(Z312+Y313-X313,2)</f>
      </c>
      <c r="AA313" s="14">
        <f>ROUND(BG313+MIN(AC312+AB313-BG313,MAX(0,$CC313-BU313)),2)</f>
      </c>
      <c r="AB313" s="14">
        <f>ROUND(ROUND(AC312*100,0)*ROUND(AB$3*100000,0)/1200000,0)/100</f>
      </c>
      <c r="AC313" s="14">
        <f>ROUND(AC312+AB313-AA313,2)</f>
      </c>
      <c r="AD313" s="14">
        <f>ROUND(BH313+MIN(AF312+AE313-BH313,MAX(0,$CC313-BV313)),2)</f>
      </c>
      <c r="AE313" s="14">
        <f>ROUND(ROUND(AF312*100,0)*ROUND(AE$3*100000,0)/1200000,0)/100</f>
      </c>
      <c r="AF313" s="14">
        <f>ROUND(AF312+AE313-AD313,2)</f>
      </c>
      <c r="AG313" s="14">
        <f>ROUND(BI313+MIN(AI312+AH313-BI313,MAX(0,$CC313-BW313)),2)</f>
      </c>
      <c r="AH313" s="14">
        <f>ROUND(ROUND(AI312*100,0)*ROUND(AH$3*100000,0)/1200000,0)/100</f>
      </c>
      <c r="AI313" s="14">
        <f>ROUND(AI312+AH313-AG313,2)</f>
      </c>
      <c r="AJ313" s="14">
        <f>ROUND(BJ313+MIN(AL312+AK313-BJ313,MAX(0,$CC313-BX313)),2)</f>
      </c>
      <c r="AK313" s="14">
        <f>ROUND(ROUND(AL312*100,0)*ROUND(AK$3*100000,0)/1200000,0)/100</f>
      </c>
      <c r="AL313" s="14">
        <f>ROUND(AL312+AK313-AJ313,2)</f>
      </c>
      <c r="AM313" s="14">
        <f>ROUND(BK313+MIN(AO312+AN313-BK313,MAX(0,$CC313-BY313)),2)</f>
      </c>
      <c r="AN313" s="14">
        <f>ROUND(ROUND(AO312*100,0)*ROUND(AN$3*100000,0)/1200000,0)/100</f>
      </c>
      <c r="AO313" s="14">
        <f>ROUND(AO312+AN313-AM313,2)</f>
      </c>
      <c r="AP313" s="14">
        <f>ROUND(BL313+MIN(AR312+AQ313-BL313,MAX(0,$CC313-BZ313)),2)</f>
      </c>
      <c r="AQ313" s="14">
        <f>ROUND(ROUND(AR312*100,0)*ROUND(AQ$3*100000,0)/1200000,0)/100</f>
      </c>
      <c r="AR313" s="14">
        <f>ROUND(AR312+AQ313-AP313,2)</f>
      </c>
      <c r="AS313" s="14">
        <f>ROUND(BM313+MIN(AU312+AT313-BM313,MAX(0,$CC313-CA313)),2)</f>
      </c>
      <c r="AT313" s="14">
        <f>ROUND(ROUND(AU312*100,0)*ROUND(AT$3*100000,0)/1200000,0)/100</f>
      </c>
      <c r="AU313" s="14">
        <f>ROUND(AU312+AT313-AS313,2)</f>
      </c>
      <c r="AV313" s="11">
        <f>SUMIF($C$4:$AU$4,"Payment",C313:AU313)</f>
      </c>
      <c r="AW313" s="11">
        <f>SUMIF($C$4:$AU$4,"Interest",C313:AU313)</f>
      </c>
      <c r="AX313" s="11">
        <f>ROUND(SUMIF($C$4:$AU$4,"Balance",C313:AU313),2)</f>
      </c>
      <c r="AY313">
        <f>MIN(E312+D313,C$3)</f>
      </c>
      <c r="AZ313">
        <f>MIN(H312+G313,F$3)</f>
      </c>
      <c r="BA313">
        <f>MIN(K312+J313,I$3)</f>
      </c>
      <c r="BB313">
        <f>MIN(N312+M313,L$3)</f>
      </c>
      <c r="BC313">
        <f>MIN(Q312+P313,O$3)</f>
      </c>
      <c r="BD313">
        <f>MIN(T312+S313,R$3)</f>
      </c>
      <c r="BE313">
        <f>MIN(W312+V313,U$3)</f>
      </c>
      <c r="BF313">
        <f>MIN(Z312+Y313,X$3)</f>
      </c>
      <c r="BG313">
        <f>MIN(AC312+AB313,AA$3)</f>
      </c>
      <c r="BH313">
        <f>MIN(AF312+AE313,AD$3)</f>
      </c>
      <c r="BI313">
        <f>MIN(AI312+AH313,AG$3)</f>
      </c>
      <c r="BJ313">
        <f>MIN(AL312+AK313,AJ$3)</f>
      </c>
      <c r="BK313">
        <f>MIN(AO312+AN313,AM$3)</f>
      </c>
      <c r="BL313">
        <f>MIN(AR312+AQ313,AP$3)</f>
      </c>
      <c r="BM313">
        <f>MIN(AU312+AT313,AS$3)</f>
      </c>
      <c r="BN313">
        <f>E312+D313-AY313</f>
      </c>
      <c r="BO313">
        <f>BN313+H312+G313-AZ313</f>
      </c>
      <c r="BP313">
        <f>BO313+K312+J313-BA313</f>
      </c>
      <c r="BQ313">
        <f>BP313+N312+M313-BB313</f>
      </c>
      <c r="BR313">
        <f>BQ313+Q312+P313-BC313</f>
      </c>
      <c r="BS313">
        <f>BR313+T312+S313-BD313</f>
      </c>
      <c r="BT313">
        <f>BS313+W312+V313-BE313</f>
      </c>
      <c r="BU313">
        <f>BT313+Z312+Y313-BF313</f>
      </c>
      <c r="BV313">
        <f>BU313+AC312+AB313-BG313</f>
      </c>
      <c r="BW313">
        <f>BV313+AF312+AE313-BH313</f>
      </c>
      <c r="BX313">
        <f>BW313+AI312+AH313-BI313</f>
      </c>
      <c r="BY313">
        <f>BX313+AL312+AK313-BJ313</f>
      </c>
      <c r="BZ313">
        <f>BY313+AO312+AN313-BK313</f>
      </c>
      <c r="CA313">
        <f>BZ313+AR312+AQ313-BL313</f>
      </c>
      <c r="CB313">
        <f>CA313+AU312+AT313-BM313</f>
      </c>
      <c r="CC313">
        <f>MAX(0,Plan!$B$6-SUM(AY313:BM313))</f>
      </c>
    </row>
    <row r="314" spans="1:81" x14ac:dyDescent="0.25">
      <c r="A314">
        <v>309</v>
      </c>
      <c r="B314" s="22">
        <f>EDATE(Plan!$B$5,A314-1)</f>
      </c>
      <c r="C314" s="14">
        <f>ROUND(AY314+MIN(E313+D314-AY314,$CC314),2)</f>
      </c>
      <c r="D314" s="14">
        <f>ROUND(ROUND(E313*100,0)*ROUND(D$3*100000,0)/1200000,0)/100</f>
      </c>
      <c r="E314" s="14">
        <f>ROUND(E313+D314-C314,2)</f>
      </c>
      <c r="F314" s="14">
        <f>ROUND(AZ314+MIN(H313+G314-AZ314,MAX(0,$CC314-BN314)),2)</f>
      </c>
      <c r="G314" s="14">
        <f>ROUND(ROUND(H313*100,0)*ROUND(G$3*100000,0)/1200000,0)/100</f>
      </c>
      <c r="H314" s="14">
        <f>ROUND(H313+G314-F314,2)</f>
      </c>
      <c r="I314" s="14">
        <f>ROUND(BA314+MIN(K313+J314-BA314,MAX(0,$CC314-BO314)),2)</f>
      </c>
      <c r="J314" s="14">
        <f>ROUND(ROUND(K313*100,0)*ROUND(J$3*100000,0)/1200000,0)/100</f>
      </c>
      <c r="K314" s="14">
        <f>ROUND(K313+J314-I314,2)</f>
      </c>
      <c r="L314" s="14">
        <f>ROUND(BB314+MIN(N313+M314-BB314,MAX(0,$CC314-BP314)),2)</f>
      </c>
      <c r="M314" s="14">
        <f>ROUND(ROUND(N313*100,0)*ROUND(M$3*100000,0)/1200000,0)/100</f>
      </c>
      <c r="N314" s="14">
        <f>ROUND(N313+M314-L314,2)</f>
      </c>
      <c r="O314" s="14">
        <f>ROUND(BC314+MIN(Q313+P314-BC314,MAX(0,$CC314-BQ314)),2)</f>
      </c>
      <c r="P314" s="14">
        <f>ROUND(ROUND(Q313*100,0)*ROUND(P$3*100000,0)/1200000,0)/100</f>
      </c>
      <c r="Q314" s="14">
        <f>ROUND(Q313+P314-O314,2)</f>
      </c>
      <c r="R314" s="14">
        <f>ROUND(BD314+MIN(T313+S314-BD314,MAX(0,$CC314-BR314)),2)</f>
      </c>
      <c r="S314" s="14">
        <f>ROUND(ROUND(T313*100,0)*ROUND(S$3*100000,0)/1200000,0)/100</f>
      </c>
      <c r="T314" s="14">
        <f>ROUND(T313+S314-R314,2)</f>
      </c>
      <c r="U314" s="14">
        <f>ROUND(BE314+MIN(W313+V314-BE314,MAX(0,$CC314-BS314)),2)</f>
      </c>
      <c r="V314" s="14">
        <f>ROUND(ROUND(W313*100,0)*ROUND(V$3*100000,0)/1200000,0)/100</f>
      </c>
      <c r="W314" s="14">
        <f>ROUND(W313+V314-U314,2)</f>
      </c>
      <c r="X314" s="14">
        <f>ROUND(BF314+MIN(Z313+Y314-BF314,MAX(0,$CC314-BT314)),2)</f>
      </c>
      <c r="Y314" s="14">
        <f>ROUND(ROUND(Z313*100,0)*ROUND(Y$3*100000,0)/1200000,0)/100</f>
      </c>
      <c r="Z314" s="14">
        <f>ROUND(Z313+Y314-X314,2)</f>
      </c>
      <c r="AA314" s="14">
        <f>ROUND(BG314+MIN(AC313+AB314-BG314,MAX(0,$CC314-BU314)),2)</f>
      </c>
      <c r="AB314" s="14">
        <f>ROUND(ROUND(AC313*100,0)*ROUND(AB$3*100000,0)/1200000,0)/100</f>
      </c>
      <c r="AC314" s="14">
        <f>ROUND(AC313+AB314-AA314,2)</f>
      </c>
      <c r="AD314" s="14">
        <f>ROUND(BH314+MIN(AF313+AE314-BH314,MAX(0,$CC314-BV314)),2)</f>
      </c>
      <c r="AE314" s="14">
        <f>ROUND(ROUND(AF313*100,0)*ROUND(AE$3*100000,0)/1200000,0)/100</f>
      </c>
      <c r="AF314" s="14">
        <f>ROUND(AF313+AE314-AD314,2)</f>
      </c>
      <c r="AG314" s="14">
        <f>ROUND(BI314+MIN(AI313+AH314-BI314,MAX(0,$CC314-BW314)),2)</f>
      </c>
      <c r="AH314" s="14">
        <f>ROUND(ROUND(AI313*100,0)*ROUND(AH$3*100000,0)/1200000,0)/100</f>
      </c>
      <c r="AI314" s="14">
        <f>ROUND(AI313+AH314-AG314,2)</f>
      </c>
      <c r="AJ314" s="14">
        <f>ROUND(BJ314+MIN(AL313+AK314-BJ314,MAX(0,$CC314-BX314)),2)</f>
      </c>
      <c r="AK314" s="14">
        <f>ROUND(ROUND(AL313*100,0)*ROUND(AK$3*100000,0)/1200000,0)/100</f>
      </c>
      <c r="AL314" s="14">
        <f>ROUND(AL313+AK314-AJ314,2)</f>
      </c>
      <c r="AM314" s="14">
        <f>ROUND(BK314+MIN(AO313+AN314-BK314,MAX(0,$CC314-BY314)),2)</f>
      </c>
      <c r="AN314" s="14">
        <f>ROUND(ROUND(AO313*100,0)*ROUND(AN$3*100000,0)/1200000,0)/100</f>
      </c>
      <c r="AO314" s="14">
        <f>ROUND(AO313+AN314-AM314,2)</f>
      </c>
      <c r="AP314" s="14">
        <f>ROUND(BL314+MIN(AR313+AQ314-BL314,MAX(0,$CC314-BZ314)),2)</f>
      </c>
      <c r="AQ314" s="14">
        <f>ROUND(ROUND(AR313*100,0)*ROUND(AQ$3*100000,0)/1200000,0)/100</f>
      </c>
      <c r="AR314" s="14">
        <f>ROUND(AR313+AQ314-AP314,2)</f>
      </c>
      <c r="AS314" s="14">
        <f>ROUND(BM314+MIN(AU313+AT314-BM314,MAX(0,$CC314-CA314)),2)</f>
      </c>
      <c r="AT314" s="14">
        <f>ROUND(ROUND(AU313*100,0)*ROUND(AT$3*100000,0)/1200000,0)/100</f>
      </c>
      <c r="AU314" s="14">
        <f>ROUND(AU313+AT314-AS314,2)</f>
      </c>
      <c r="AV314" s="11">
        <f>SUMIF($C$4:$AU$4,"Payment",C314:AU314)</f>
      </c>
      <c r="AW314" s="11">
        <f>SUMIF($C$4:$AU$4,"Interest",C314:AU314)</f>
      </c>
      <c r="AX314" s="11">
        <f>ROUND(SUMIF($C$4:$AU$4,"Balance",C314:AU314),2)</f>
      </c>
      <c r="AY314">
        <f>MIN(E313+D314,C$3)</f>
      </c>
      <c r="AZ314">
        <f>MIN(H313+G314,F$3)</f>
      </c>
      <c r="BA314">
        <f>MIN(K313+J314,I$3)</f>
      </c>
      <c r="BB314">
        <f>MIN(N313+M314,L$3)</f>
      </c>
      <c r="BC314">
        <f>MIN(Q313+P314,O$3)</f>
      </c>
      <c r="BD314">
        <f>MIN(T313+S314,R$3)</f>
      </c>
      <c r="BE314">
        <f>MIN(W313+V314,U$3)</f>
      </c>
      <c r="BF314">
        <f>MIN(Z313+Y314,X$3)</f>
      </c>
      <c r="BG314">
        <f>MIN(AC313+AB314,AA$3)</f>
      </c>
      <c r="BH314">
        <f>MIN(AF313+AE314,AD$3)</f>
      </c>
      <c r="BI314">
        <f>MIN(AI313+AH314,AG$3)</f>
      </c>
      <c r="BJ314">
        <f>MIN(AL313+AK314,AJ$3)</f>
      </c>
      <c r="BK314">
        <f>MIN(AO313+AN314,AM$3)</f>
      </c>
      <c r="BL314">
        <f>MIN(AR313+AQ314,AP$3)</f>
      </c>
      <c r="BM314">
        <f>MIN(AU313+AT314,AS$3)</f>
      </c>
      <c r="BN314">
        <f>E313+D314-AY314</f>
      </c>
      <c r="BO314">
        <f>BN314+H313+G314-AZ314</f>
      </c>
      <c r="BP314">
        <f>BO314+K313+J314-BA314</f>
      </c>
      <c r="BQ314">
        <f>BP314+N313+M314-BB314</f>
      </c>
      <c r="BR314">
        <f>BQ314+Q313+P314-BC314</f>
      </c>
      <c r="BS314">
        <f>BR314+T313+S314-BD314</f>
      </c>
      <c r="BT314">
        <f>BS314+W313+V314-BE314</f>
      </c>
      <c r="BU314">
        <f>BT314+Z313+Y314-BF314</f>
      </c>
      <c r="BV314">
        <f>BU314+AC313+AB314-BG314</f>
      </c>
      <c r="BW314">
        <f>BV314+AF313+AE314-BH314</f>
      </c>
      <c r="BX314">
        <f>BW314+AI313+AH314-BI314</f>
      </c>
      <c r="BY314">
        <f>BX314+AL313+AK314-BJ314</f>
      </c>
      <c r="BZ314">
        <f>BY314+AO313+AN314-BK314</f>
      </c>
      <c r="CA314">
        <f>BZ314+AR313+AQ314-BL314</f>
      </c>
      <c r="CB314">
        <f>CA314+AU313+AT314-BM314</f>
      </c>
      <c r="CC314">
        <f>MAX(0,Plan!$B$6-SUM(AY314:BM314))</f>
      </c>
    </row>
    <row r="315" spans="1:81" x14ac:dyDescent="0.25">
      <c r="A315">
        <v>310</v>
      </c>
      <c r="B315" s="22">
        <f>EDATE(Plan!$B$5,A315-1)</f>
      </c>
      <c r="C315" s="14">
        <f>ROUND(AY315+MIN(E314+D315-AY315,$CC315),2)</f>
      </c>
      <c r="D315" s="14">
        <f>ROUND(ROUND(E314*100,0)*ROUND(D$3*100000,0)/1200000,0)/100</f>
      </c>
      <c r="E315" s="14">
        <f>ROUND(E314+D315-C315,2)</f>
      </c>
      <c r="F315" s="14">
        <f>ROUND(AZ315+MIN(H314+G315-AZ315,MAX(0,$CC315-BN315)),2)</f>
      </c>
      <c r="G315" s="14">
        <f>ROUND(ROUND(H314*100,0)*ROUND(G$3*100000,0)/1200000,0)/100</f>
      </c>
      <c r="H315" s="14">
        <f>ROUND(H314+G315-F315,2)</f>
      </c>
      <c r="I315" s="14">
        <f>ROUND(BA315+MIN(K314+J315-BA315,MAX(0,$CC315-BO315)),2)</f>
      </c>
      <c r="J315" s="14">
        <f>ROUND(ROUND(K314*100,0)*ROUND(J$3*100000,0)/1200000,0)/100</f>
      </c>
      <c r="K315" s="14">
        <f>ROUND(K314+J315-I315,2)</f>
      </c>
      <c r="L315" s="14">
        <f>ROUND(BB315+MIN(N314+M315-BB315,MAX(0,$CC315-BP315)),2)</f>
      </c>
      <c r="M315" s="14">
        <f>ROUND(ROUND(N314*100,0)*ROUND(M$3*100000,0)/1200000,0)/100</f>
      </c>
      <c r="N315" s="14">
        <f>ROUND(N314+M315-L315,2)</f>
      </c>
      <c r="O315" s="14">
        <f>ROUND(BC315+MIN(Q314+P315-BC315,MAX(0,$CC315-BQ315)),2)</f>
      </c>
      <c r="P315" s="14">
        <f>ROUND(ROUND(Q314*100,0)*ROUND(P$3*100000,0)/1200000,0)/100</f>
      </c>
      <c r="Q315" s="14">
        <f>ROUND(Q314+P315-O315,2)</f>
      </c>
      <c r="R315" s="14">
        <f>ROUND(BD315+MIN(T314+S315-BD315,MAX(0,$CC315-BR315)),2)</f>
      </c>
      <c r="S315" s="14">
        <f>ROUND(ROUND(T314*100,0)*ROUND(S$3*100000,0)/1200000,0)/100</f>
      </c>
      <c r="T315" s="14">
        <f>ROUND(T314+S315-R315,2)</f>
      </c>
      <c r="U315" s="14">
        <f>ROUND(BE315+MIN(W314+V315-BE315,MAX(0,$CC315-BS315)),2)</f>
      </c>
      <c r="V315" s="14">
        <f>ROUND(ROUND(W314*100,0)*ROUND(V$3*100000,0)/1200000,0)/100</f>
      </c>
      <c r="W315" s="14">
        <f>ROUND(W314+V315-U315,2)</f>
      </c>
      <c r="X315" s="14">
        <f>ROUND(BF315+MIN(Z314+Y315-BF315,MAX(0,$CC315-BT315)),2)</f>
      </c>
      <c r="Y315" s="14">
        <f>ROUND(ROUND(Z314*100,0)*ROUND(Y$3*100000,0)/1200000,0)/100</f>
      </c>
      <c r="Z315" s="14">
        <f>ROUND(Z314+Y315-X315,2)</f>
      </c>
      <c r="AA315" s="14">
        <f>ROUND(BG315+MIN(AC314+AB315-BG315,MAX(0,$CC315-BU315)),2)</f>
      </c>
      <c r="AB315" s="14">
        <f>ROUND(ROUND(AC314*100,0)*ROUND(AB$3*100000,0)/1200000,0)/100</f>
      </c>
      <c r="AC315" s="14">
        <f>ROUND(AC314+AB315-AA315,2)</f>
      </c>
      <c r="AD315" s="14">
        <f>ROUND(BH315+MIN(AF314+AE315-BH315,MAX(0,$CC315-BV315)),2)</f>
      </c>
      <c r="AE315" s="14">
        <f>ROUND(ROUND(AF314*100,0)*ROUND(AE$3*100000,0)/1200000,0)/100</f>
      </c>
      <c r="AF315" s="14">
        <f>ROUND(AF314+AE315-AD315,2)</f>
      </c>
      <c r="AG315" s="14">
        <f>ROUND(BI315+MIN(AI314+AH315-BI315,MAX(0,$CC315-BW315)),2)</f>
      </c>
      <c r="AH315" s="14">
        <f>ROUND(ROUND(AI314*100,0)*ROUND(AH$3*100000,0)/1200000,0)/100</f>
      </c>
      <c r="AI315" s="14">
        <f>ROUND(AI314+AH315-AG315,2)</f>
      </c>
      <c r="AJ315" s="14">
        <f>ROUND(BJ315+MIN(AL314+AK315-BJ315,MAX(0,$CC315-BX315)),2)</f>
      </c>
      <c r="AK315" s="14">
        <f>ROUND(ROUND(AL314*100,0)*ROUND(AK$3*100000,0)/1200000,0)/100</f>
      </c>
      <c r="AL315" s="14">
        <f>ROUND(AL314+AK315-AJ315,2)</f>
      </c>
      <c r="AM315" s="14">
        <f>ROUND(BK315+MIN(AO314+AN315-BK315,MAX(0,$CC315-BY315)),2)</f>
      </c>
      <c r="AN315" s="14">
        <f>ROUND(ROUND(AO314*100,0)*ROUND(AN$3*100000,0)/1200000,0)/100</f>
      </c>
      <c r="AO315" s="14">
        <f>ROUND(AO314+AN315-AM315,2)</f>
      </c>
      <c r="AP315" s="14">
        <f>ROUND(BL315+MIN(AR314+AQ315-BL315,MAX(0,$CC315-BZ315)),2)</f>
      </c>
      <c r="AQ315" s="14">
        <f>ROUND(ROUND(AR314*100,0)*ROUND(AQ$3*100000,0)/1200000,0)/100</f>
      </c>
      <c r="AR315" s="14">
        <f>ROUND(AR314+AQ315-AP315,2)</f>
      </c>
      <c r="AS315" s="14">
        <f>ROUND(BM315+MIN(AU314+AT315-BM315,MAX(0,$CC315-CA315)),2)</f>
      </c>
      <c r="AT315" s="14">
        <f>ROUND(ROUND(AU314*100,0)*ROUND(AT$3*100000,0)/1200000,0)/100</f>
      </c>
      <c r="AU315" s="14">
        <f>ROUND(AU314+AT315-AS315,2)</f>
      </c>
      <c r="AV315" s="11">
        <f>SUMIF($C$4:$AU$4,"Payment",C315:AU315)</f>
      </c>
      <c r="AW315" s="11">
        <f>SUMIF($C$4:$AU$4,"Interest",C315:AU315)</f>
      </c>
      <c r="AX315" s="11">
        <f>ROUND(SUMIF($C$4:$AU$4,"Balance",C315:AU315),2)</f>
      </c>
      <c r="AY315">
        <f>MIN(E314+D315,C$3)</f>
      </c>
      <c r="AZ315">
        <f>MIN(H314+G315,F$3)</f>
      </c>
      <c r="BA315">
        <f>MIN(K314+J315,I$3)</f>
      </c>
      <c r="BB315">
        <f>MIN(N314+M315,L$3)</f>
      </c>
      <c r="BC315">
        <f>MIN(Q314+P315,O$3)</f>
      </c>
      <c r="BD315">
        <f>MIN(T314+S315,R$3)</f>
      </c>
      <c r="BE315">
        <f>MIN(W314+V315,U$3)</f>
      </c>
      <c r="BF315">
        <f>MIN(Z314+Y315,X$3)</f>
      </c>
      <c r="BG315">
        <f>MIN(AC314+AB315,AA$3)</f>
      </c>
      <c r="BH315">
        <f>MIN(AF314+AE315,AD$3)</f>
      </c>
      <c r="BI315">
        <f>MIN(AI314+AH315,AG$3)</f>
      </c>
      <c r="BJ315">
        <f>MIN(AL314+AK315,AJ$3)</f>
      </c>
      <c r="BK315">
        <f>MIN(AO314+AN315,AM$3)</f>
      </c>
      <c r="BL315">
        <f>MIN(AR314+AQ315,AP$3)</f>
      </c>
      <c r="BM315">
        <f>MIN(AU314+AT315,AS$3)</f>
      </c>
      <c r="BN315">
        <f>E314+D315-AY315</f>
      </c>
      <c r="BO315">
        <f>BN315+H314+G315-AZ315</f>
      </c>
      <c r="BP315">
        <f>BO315+K314+J315-BA315</f>
      </c>
      <c r="BQ315">
        <f>BP315+N314+M315-BB315</f>
      </c>
      <c r="BR315">
        <f>BQ315+Q314+P315-BC315</f>
      </c>
      <c r="BS315">
        <f>BR315+T314+S315-BD315</f>
      </c>
      <c r="BT315">
        <f>BS315+W314+V315-BE315</f>
      </c>
      <c r="BU315">
        <f>BT315+Z314+Y315-BF315</f>
      </c>
      <c r="BV315">
        <f>BU315+AC314+AB315-BG315</f>
      </c>
      <c r="BW315">
        <f>BV315+AF314+AE315-BH315</f>
      </c>
      <c r="BX315">
        <f>BW315+AI314+AH315-BI315</f>
      </c>
      <c r="BY315">
        <f>BX315+AL314+AK315-BJ315</f>
      </c>
      <c r="BZ315">
        <f>BY315+AO314+AN315-BK315</f>
      </c>
      <c r="CA315">
        <f>BZ315+AR314+AQ315-BL315</f>
      </c>
      <c r="CB315">
        <f>CA315+AU314+AT315-BM315</f>
      </c>
      <c r="CC315">
        <f>MAX(0,Plan!$B$6-SUM(AY315:BM315))</f>
      </c>
    </row>
    <row r="316" spans="1:81" x14ac:dyDescent="0.25">
      <c r="A316">
        <v>311</v>
      </c>
      <c r="B316" s="22">
        <f>EDATE(Plan!$B$5,A316-1)</f>
      </c>
      <c r="C316" s="14">
        <f>ROUND(AY316+MIN(E315+D316-AY316,$CC316),2)</f>
      </c>
      <c r="D316" s="14">
        <f>ROUND(ROUND(E315*100,0)*ROUND(D$3*100000,0)/1200000,0)/100</f>
      </c>
      <c r="E316" s="14">
        <f>ROUND(E315+D316-C316,2)</f>
      </c>
      <c r="F316" s="14">
        <f>ROUND(AZ316+MIN(H315+G316-AZ316,MAX(0,$CC316-BN316)),2)</f>
      </c>
      <c r="G316" s="14">
        <f>ROUND(ROUND(H315*100,0)*ROUND(G$3*100000,0)/1200000,0)/100</f>
      </c>
      <c r="H316" s="14">
        <f>ROUND(H315+G316-F316,2)</f>
      </c>
      <c r="I316" s="14">
        <f>ROUND(BA316+MIN(K315+J316-BA316,MAX(0,$CC316-BO316)),2)</f>
      </c>
      <c r="J316" s="14">
        <f>ROUND(ROUND(K315*100,0)*ROUND(J$3*100000,0)/1200000,0)/100</f>
      </c>
      <c r="K316" s="14">
        <f>ROUND(K315+J316-I316,2)</f>
      </c>
      <c r="L316" s="14">
        <f>ROUND(BB316+MIN(N315+M316-BB316,MAX(0,$CC316-BP316)),2)</f>
      </c>
      <c r="M316" s="14">
        <f>ROUND(ROUND(N315*100,0)*ROUND(M$3*100000,0)/1200000,0)/100</f>
      </c>
      <c r="N316" s="14">
        <f>ROUND(N315+M316-L316,2)</f>
      </c>
      <c r="O316" s="14">
        <f>ROUND(BC316+MIN(Q315+P316-BC316,MAX(0,$CC316-BQ316)),2)</f>
      </c>
      <c r="P316" s="14">
        <f>ROUND(ROUND(Q315*100,0)*ROUND(P$3*100000,0)/1200000,0)/100</f>
      </c>
      <c r="Q316" s="14">
        <f>ROUND(Q315+P316-O316,2)</f>
      </c>
      <c r="R316" s="14">
        <f>ROUND(BD316+MIN(T315+S316-BD316,MAX(0,$CC316-BR316)),2)</f>
      </c>
      <c r="S316" s="14">
        <f>ROUND(ROUND(T315*100,0)*ROUND(S$3*100000,0)/1200000,0)/100</f>
      </c>
      <c r="T316" s="14">
        <f>ROUND(T315+S316-R316,2)</f>
      </c>
      <c r="U316" s="14">
        <f>ROUND(BE316+MIN(W315+V316-BE316,MAX(0,$CC316-BS316)),2)</f>
      </c>
      <c r="V316" s="14">
        <f>ROUND(ROUND(W315*100,0)*ROUND(V$3*100000,0)/1200000,0)/100</f>
      </c>
      <c r="W316" s="14">
        <f>ROUND(W315+V316-U316,2)</f>
      </c>
      <c r="X316" s="14">
        <f>ROUND(BF316+MIN(Z315+Y316-BF316,MAX(0,$CC316-BT316)),2)</f>
      </c>
      <c r="Y316" s="14">
        <f>ROUND(ROUND(Z315*100,0)*ROUND(Y$3*100000,0)/1200000,0)/100</f>
      </c>
      <c r="Z316" s="14">
        <f>ROUND(Z315+Y316-X316,2)</f>
      </c>
      <c r="AA316" s="14">
        <f>ROUND(BG316+MIN(AC315+AB316-BG316,MAX(0,$CC316-BU316)),2)</f>
      </c>
      <c r="AB316" s="14">
        <f>ROUND(ROUND(AC315*100,0)*ROUND(AB$3*100000,0)/1200000,0)/100</f>
      </c>
      <c r="AC316" s="14">
        <f>ROUND(AC315+AB316-AA316,2)</f>
      </c>
      <c r="AD316" s="14">
        <f>ROUND(BH316+MIN(AF315+AE316-BH316,MAX(0,$CC316-BV316)),2)</f>
      </c>
      <c r="AE316" s="14">
        <f>ROUND(ROUND(AF315*100,0)*ROUND(AE$3*100000,0)/1200000,0)/100</f>
      </c>
      <c r="AF316" s="14">
        <f>ROUND(AF315+AE316-AD316,2)</f>
      </c>
      <c r="AG316" s="14">
        <f>ROUND(BI316+MIN(AI315+AH316-BI316,MAX(0,$CC316-BW316)),2)</f>
      </c>
      <c r="AH316" s="14">
        <f>ROUND(ROUND(AI315*100,0)*ROUND(AH$3*100000,0)/1200000,0)/100</f>
      </c>
      <c r="AI316" s="14">
        <f>ROUND(AI315+AH316-AG316,2)</f>
      </c>
      <c r="AJ316" s="14">
        <f>ROUND(BJ316+MIN(AL315+AK316-BJ316,MAX(0,$CC316-BX316)),2)</f>
      </c>
      <c r="AK316" s="14">
        <f>ROUND(ROUND(AL315*100,0)*ROUND(AK$3*100000,0)/1200000,0)/100</f>
      </c>
      <c r="AL316" s="14">
        <f>ROUND(AL315+AK316-AJ316,2)</f>
      </c>
      <c r="AM316" s="14">
        <f>ROUND(BK316+MIN(AO315+AN316-BK316,MAX(0,$CC316-BY316)),2)</f>
      </c>
      <c r="AN316" s="14">
        <f>ROUND(ROUND(AO315*100,0)*ROUND(AN$3*100000,0)/1200000,0)/100</f>
      </c>
      <c r="AO316" s="14">
        <f>ROUND(AO315+AN316-AM316,2)</f>
      </c>
      <c r="AP316" s="14">
        <f>ROUND(BL316+MIN(AR315+AQ316-BL316,MAX(0,$CC316-BZ316)),2)</f>
      </c>
      <c r="AQ316" s="14">
        <f>ROUND(ROUND(AR315*100,0)*ROUND(AQ$3*100000,0)/1200000,0)/100</f>
      </c>
      <c r="AR316" s="14">
        <f>ROUND(AR315+AQ316-AP316,2)</f>
      </c>
      <c r="AS316" s="14">
        <f>ROUND(BM316+MIN(AU315+AT316-BM316,MAX(0,$CC316-CA316)),2)</f>
      </c>
      <c r="AT316" s="14">
        <f>ROUND(ROUND(AU315*100,0)*ROUND(AT$3*100000,0)/1200000,0)/100</f>
      </c>
      <c r="AU316" s="14">
        <f>ROUND(AU315+AT316-AS316,2)</f>
      </c>
      <c r="AV316" s="11">
        <f>SUMIF($C$4:$AU$4,"Payment",C316:AU316)</f>
      </c>
      <c r="AW316" s="11">
        <f>SUMIF($C$4:$AU$4,"Interest",C316:AU316)</f>
      </c>
      <c r="AX316" s="11">
        <f>ROUND(SUMIF($C$4:$AU$4,"Balance",C316:AU316),2)</f>
      </c>
      <c r="AY316">
        <f>MIN(E315+D316,C$3)</f>
      </c>
      <c r="AZ316">
        <f>MIN(H315+G316,F$3)</f>
      </c>
      <c r="BA316">
        <f>MIN(K315+J316,I$3)</f>
      </c>
      <c r="BB316">
        <f>MIN(N315+M316,L$3)</f>
      </c>
      <c r="BC316">
        <f>MIN(Q315+P316,O$3)</f>
      </c>
      <c r="BD316">
        <f>MIN(T315+S316,R$3)</f>
      </c>
      <c r="BE316">
        <f>MIN(W315+V316,U$3)</f>
      </c>
      <c r="BF316">
        <f>MIN(Z315+Y316,X$3)</f>
      </c>
      <c r="BG316">
        <f>MIN(AC315+AB316,AA$3)</f>
      </c>
      <c r="BH316">
        <f>MIN(AF315+AE316,AD$3)</f>
      </c>
      <c r="BI316">
        <f>MIN(AI315+AH316,AG$3)</f>
      </c>
      <c r="BJ316">
        <f>MIN(AL315+AK316,AJ$3)</f>
      </c>
      <c r="BK316">
        <f>MIN(AO315+AN316,AM$3)</f>
      </c>
      <c r="BL316">
        <f>MIN(AR315+AQ316,AP$3)</f>
      </c>
      <c r="BM316">
        <f>MIN(AU315+AT316,AS$3)</f>
      </c>
      <c r="BN316">
        <f>E315+D316-AY316</f>
      </c>
      <c r="BO316">
        <f>BN316+H315+G316-AZ316</f>
      </c>
      <c r="BP316">
        <f>BO316+K315+J316-BA316</f>
      </c>
      <c r="BQ316">
        <f>BP316+N315+M316-BB316</f>
      </c>
      <c r="BR316">
        <f>BQ316+Q315+P316-BC316</f>
      </c>
      <c r="BS316">
        <f>BR316+T315+S316-BD316</f>
      </c>
      <c r="BT316">
        <f>BS316+W315+V316-BE316</f>
      </c>
      <c r="BU316">
        <f>BT316+Z315+Y316-BF316</f>
      </c>
      <c r="BV316">
        <f>BU316+AC315+AB316-BG316</f>
      </c>
      <c r="BW316">
        <f>BV316+AF315+AE316-BH316</f>
      </c>
      <c r="BX316">
        <f>BW316+AI315+AH316-BI316</f>
      </c>
      <c r="BY316">
        <f>BX316+AL315+AK316-BJ316</f>
      </c>
      <c r="BZ316">
        <f>BY316+AO315+AN316-BK316</f>
      </c>
      <c r="CA316">
        <f>BZ316+AR315+AQ316-BL316</f>
      </c>
      <c r="CB316">
        <f>CA316+AU315+AT316-BM316</f>
      </c>
      <c r="CC316">
        <f>MAX(0,Plan!$B$6-SUM(AY316:BM316))</f>
      </c>
    </row>
    <row r="317" spans="1:81" x14ac:dyDescent="0.25">
      <c r="A317">
        <v>312</v>
      </c>
      <c r="B317" s="22">
        <f>EDATE(Plan!$B$5,A317-1)</f>
      </c>
      <c r="C317" s="14">
        <f>ROUND(AY317+MIN(E316+D317-AY317,$CC317),2)</f>
      </c>
      <c r="D317" s="14">
        <f>ROUND(ROUND(E316*100,0)*ROUND(D$3*100000,0)/1200000,0)/100</f>
      </c>
      <c r="E317" s="14">
        <f>ROUND(E316+D317-C317,2)</f>
      </c>
      <c r="F317" s="14">
        <f>ROUND(AZ317+MIN(H316+G317-AZ317,MAX(0,$CC317-BN317)),2)</f>
      </c>
      <c r="G317" s="14">
        <f>ROUND(ROUND(H316*100,0)*ROUND(G$3*100000,0)/1200000,0)/100</f>
      </c>
      <c r="H317" s="14">
        <f>ROUND(H316+G317-F317,2)</f>
      </c>
      <c r="I317" s="14">
        <f>ROUND(BA317+MIN(K316+J317-BA317,MAX(0,$CC317-BO317)),2)</f>
      </c>
      <c r="J317" s="14">
        <f>ROUND(ROUND(K316*100,0)*ROUND(J$3*100000,0)/1200000,0)/100</f>
      </c>
      <c r="K317" s="14">
        <f>ROUND(K316+J317-I317,2)</f>
      </c>
      <c r="L317" s="14">
        <f>ROUND(BB317+MIN(N316+M317-BB317,MAX(0,$CC317-BP317)),2)</f>
      </c>
      <c r="M317" s="14">
        <f>ROUND(ROUND(N316*100,0)*ROUND(M$3*100000,0)/1200000,0)/100</f>
      </c>
      <c r="N317" s="14">
        <f>ROUND(N316+M317-L317,2)</f>
      </c>
      <c r="O317" s="14">
        <f>ROUND(BC317+MIN(Q316+P317-BC317,MAX(0,$CC317-BQ317)),2)</f>
      </c>
      <c r="P317" s="14">
        <f>ROUND(ROUND(Q316*100,0)*ROUND(P$3*100000,0)/1200000,0)/100</f>
      </c>
      <c r="Q317" s="14">
        <f>ROUND(Q316+P317-O317,2)</f>
      </c>
      <c r="R317" s="14">
        <f>ROUND(BD317+MIN(T316+S317-BD317,MAX(0,$CC317-BR317)),2)</f>
      </c>
      <c r="S317" s="14">
        <f>ROUND(ROUND(T316*100,0)*ROUND(S$3*100000,0)/1200000,0)/100</f>
      </c>
      <c r="T317" s="14">
        <f>ROUND(T316+S317-R317,2)</f>
      </c>
      <c r="U317" s="14">
        <f>ROUND(BE317+MIN(W316+V317-BE317,MAX(0,$CC317-BS317)),2)</f>
      </c>
      <c r="V317" s="14">
        <f>ROUND(ROUND(W316*100,0)*ROUND(V$3*100000,0)/1200000,0)/100</f>
      </c>
      <c r="W317" s="14">
        <f>ROUND(W316+V317-U317,2)</f>
      </c>
      <c r="X317" s="14">
        <f>ROUND(BF317+MIN(Z316+Y317-BF317,MAX(0,$CC317-BT317)),2)</f>
      </c>
      <c r="Y317" s="14">
        <f>ROUND(ROUND(Z316*100,0)*ROUND(Y$3*100000,0)/1200000,0)/100</f>
      </c>
      <c r="Z317" s="14">
        <f>ROUND(Z316+Y317-X317,2)</f>
      </c>
      <c r="AA317" s="14">
        <f>ROUND(BG317+MIN(AC316+AB317-BG317,MAX(0,$CC317-BU317)),2)</f>
      </c>
      <c r="AB317" s="14">
        <f>ROUND(ROUND(AC316*100,0)*ROUND(AB$3*100000,0)/1200000,0)/100</f>
      </c>
      <c r="AC317" s="14">
        <f>ROUND(AC316+AB317-AA317,2)</f>
      </c>
      <c r="AD317" s="14">
        <f>ROUND(BH317+MIN(AF316+AE317-BH317,MAX(0,$CC317-BV317)),2)</f>
      </c>
      <c r="AE317" s="14">
        <f>ROUND(ROUND(AF316*100,0)*ROUND(AE$3*100000,0)/1200000,0)/100</f>
      </c>
      <c r="AF317" s="14">
        <f>ROUND(AF316+AE317-AD317,2)</f>
      </c>
      <c r="AG317" s="14">
        <f>ROUND(BI317+MIN(AI316+AH317-BI317,MAX(0,$CC317-BW317)),2)</f>
      </c>
      <c r="AH317" s="14">
        <f>ROUND(ROUND(AI316*100,0)*ROUND(AH$3*100000,0)/1200000,0)/100</f>
      </c>
      <c r="AI317" s="14">
        <f>ROUND(AI316+AH317-AG317,2)</f>
      </c>
      <c r="AJ317" s="14">
        <f>ROUND(BJ317+MIN(AL316+AK317-BJ317,MAX(0,$CC317-BX317)),2)</f>
      </c>
      <c r="AK317" s="14">
        <f>ROUND(ROUND(AL316*100,0)*ROUND(AK$3*100000,0)/1200000,0)/100</f>
      </c>
      <c r="AL317" s="14">
        <f>ROUND(AL316+AK317-AJ317,2)</f>
      </c>
      <c r="AM317" s="14">
        <f>ROUND(BK317+MIN(AO316+AN317-BK317,MAX(0,$CC317-BY317)),2)</f>
      </c>
      <c r="AN317" s="14">
        <f>ROUND(ROUND(AO316*100,0)*ROUND(AN$3*100000,0)/1200000,0)/100</f>
      </c>
      <c r="AO317" s="14">
        <f>ROUND(AO316+AN317-AM317,2)</f>
      </c>
      <c r="AP317" s="14">
        <f>ROUND(BL317+MIN(AR316+AQ317-BL317,MAX(0,$CC317-BZ317)),2)</f>
      </c>
      <c r="AQ317" s="14">
        <f>ROUND(ROUND(AR316*100,0)*ROUND(AQ$3*100000,0)/1200000,0)/100</f>
      </c>
      <c r="AR317" s="14">
        <f>ROUND(AR316+AQ317-AP317,2)</f>
      </c>
      <c r="AS317" s="14">
        <f>ROUND(BM317+MIN(AU316+AT317-BM317,MAX(0,$CC317-CA317)),2)</f>
      </c>
      <c r="AT317" s="14">
        <f>ROUND(ROUND(AU316*100,0)*ROUND(AT$3*100000,0)/1200000,0)/100</f>
      </c>
      <c r="AU317" s="14">
        <f>ROUND(AU316+AT317-AS317,2)</f>
      </c>
      <c r="AV317" s="11">
        <f>SUMIF($C$4:$AU$4,"Payment",C317:AU317)</f>
      </c>
      <c r="AW317" s="11">
        <f>SUMIF($C$4:$AU$4,"Interest",C317:AU317)</f>
      </c>
      <c r="AX317" s="11">
        <f>ROUND(SUMIF($C$4:$AU$4,"Balance",C317:AU317),2)</f>
      </c>
      <c r="AY317">
        <f>MIN(E316+D317,C$3)</f>
      </c>
      <c r="AZ317">
        <f>MIN(H316+G317,F$3)</f>
      </c>
      <c r="BA317">
        <f>MIN(K316+J317,I$3)</f>
      </c>
      <c r="BB317">
        <f>MIN(N316+M317,L$3)</f>
      </c>
      <c r="BC317">
        <f>MIN(Q316+P317,O$3)</f>
      </c>
      <c r="BD317">
        <f>MIN(T316+S317,R$3)</f>
      </c>
      <c r="BE317">
        <f>MIN(W316+V317,U$3)</f>
      </c>
      <c r="BF317">
        <f>MIN(Z316+Y317,X$3)</f>
      </c>
      <c r="BG317">
        <f>MIN(AC316+AB317,AA$3)</f>
      </c>
      <c r="BH317">
        <f>MIN(AF316+AE317,AD$3)</f>
      </c>
      <c r="BI317">
        <f>MIN(AI316+AH317,AG$3)</f>
      </c>
      <c r="BJ317">
        <f>MIN(AL316+AK317,AJ$3)</f>
      </c>
      <c r="BK317">
        <f>MIN(AO316+AN317,AM$3)</f>
      </c>
      <c r="BL317">
        <f>MIN(AR316+AQ317,AP$3)</f>
      </c>
      <c r="BM317">
        <f>MIN(AU316+AT317,AS$3)</f>
      </c>
      <c r="BN317">
        <f>E316+D317-AY317</f>
      </c>
      <c r="BO317">
        <f>BN317+H316+G317-AZ317</f>
      </c>
      <c r="BP317">
        <f>BO317+K316+J317-BA317</f>
      </c>
      <c r="BQ317">
        <f>BP317+N316+M317-BB317</f>
      </c>
      <c r="BR317">
        <f>BQ317+Q316+P317-BC317</f>
      </c>
      <c r="BS317">
        <f>BR317+T316+S317-BD317</f>
      </c>
      <c r="BT317">
        <f>BS317+W316+V317-BE317</f>
      </c>
      <c r="BU317">
        <f>BT317+Z316+Y317-BF317</f>
      </c>
      <c r="BV317">
        <f>BU317+AC316+AB317-BG317</f>
      </c>
      <c r="BW317">
        <f>BV317+AF316+AE317-BH317</f>
      </c>
      <c r="BX317">
        <f>BW317+AI316+AH317-BI317</f>
      </c>
      <c r="BY317">
        <f>BX317+AL316+AK317-BJ317</f>
      </c>
      <c r="BZ317">
        <f>BY317+AO316+AN317-BK317</f>
      </c>
      <c r="CA317">
        <f>BZ317+AR316+AQ317-BL317</f>
      </c>
      <c r="CB317">
        <f>CA317+AU316+AT317-BM317</f>
      </c>
      <c r="CC317">
        <f>MAX(0,Plan!$B$6-SUM(AY317:BM317))</f>
      </c>
    </row>
    <row r="318" spans="1:81" x14ac:dyDescent="0.25">
      <c r="A318">
        <v>313</v>
      </c>
      <c r="B318" s="22">
        <f>EDATE(Plan!$B$5,A318-1)</f>
      </c>
      <c r="C318" s="14">
        <f>ROUND(AY318+MIN(E317+D318-AY318,$CC318),2)</f>
      </c>
      <c r="D318" s="14">
        <f>ROUND(ROUND(E317*100,0)*ROUND(D$3*100000,0)/1200000,0)/100</f>
      </c>
      <c r="E318" s="14">
        <f>ROUND(E317+D318-C318,2)</f>
      </c>
      <c r="F318" s="14">
        <f>ROUND(AZ318+MIN(H317+G318-AZ318,MAX(0,$CC318-BN318)),2)</f>
      </c>
      <c r="G318" s="14">
        <f>ROUND(ROUND(H317*100,0)*ROUND(G$3*100000,0)/1200000,0)/100</f>
      </c>
      <c r="H318" s="14">
        <f>ROUND(H317+G318-F318,2)</f>
      </c>
      <c r="I318" s="14">
        <f>ROUND(BA318+MIN(K317+J318-BA318,MAX(0,$CC318-BO318)),2)</f>
      </c>
      <c r="J318" s="14">
        <f>ROUND(ROUND(K317*100,0)*ROUND(J$3*100000,0)/1200000,0)/100</f>
      </c>
      <c r="K318" s="14">
        <f>ROUND(K317+J318-I318,2)</f>
      </c>
      <c r="L318" s="14">
        <f>ROUND(BB318+MIN(N317+M318-BB318,MAX(0,$CC318-BP318)),2)</f>
      </c>
      <c r="M318" s="14">
        <f>ROUND(ROUND(N317*100,0)*ROUND(M$3*100000,0)/1200000,0)/100</f>
      </c>
      <c r="N318" s="14">
        <f>ROUND(N317+M318-L318,2)</f>
      </c>
      <c r="O318" s="14">
        <f>ROUND(BC318+MIN(Q317+P318-BC318,MAX(0,$CC318-BQ318)),2)</f>
      </c>
      <c r="P318" s="14">
        <f>ROUND(ROUND(Q317*100,0)*ROUND(P$3*100000,0)/1200000,0)/100</f>
      </c>
      <c r="Q318" s="14">
        <f>ROUND(Q317+P318-O318,2)</f>
      </c>
      <c r="R318" s="14">
        <f>ROUND(BD318+MIN(T317+S318-BD318,MAX(0,$CC318-BR318)),2)</f>
      </c>
      <c r="S318" s="14">
        <f>ROUND(ROUND(T317*100,0)*ROUND(S$3*100000,0)/1200000,0)/100</f>
      </c>
      <c r="T318" s="14">
        <f>ROUND(T317+S318-R318,2)</f>
      </c>
      <c r="U318" s="14">
        <f>ROUND(BE318+MIN(W317+V318-BE318,MAX(0,$CC318-BS318)),2)</f>
      </c>
      <c r="V318" s="14">
        <f>ROUND(ROUND(W317*100,0)*ROUND(V$3*100000,0)/1200000,0)/100</f>
      </c>
      <c r="W318" s="14">
        <f>ROUND(W317+V318-U318,2)</f>
      </c>
      <c r="X318" s="14">
        <f>ROUND(BF318+MIN(Z317+Y318-BF318,MAX(0,$CC318-BT318)),2)</f>
      </c>
      <c r="Y318" s="14">
        <f>ROUND(ROUND(Z317*100,0)*ROUND(Y$3*100000,0)/1200000,0)/100</f>
      </c>
      <c r="Z318" s="14">
        <f>ROUND(Z317+Y318-X318,2)</f>
      </c>
      <c r="AA318" s="14">
        <f>ROUND(BG318+MIN(AC317+AB318-BG318,MAX(0,$CC318-BU318)),2)</f>
      </c>
      <c r="AB318" s="14">
        <f>ROUND(ROUND(AC317*100,0)*ROUND(AB$3*100000,0)/1200000,0)/100</f>
      </c>
      <c r="AC318" s="14">
        <f>ROUND(AC317+AB318-AA318,2)</f>
      </c>
      <c r="AD318" s="14">
        <f>ROUND(BH318+MIN(AF317+AE318-BH318,MAX(0,$CC318-BV318)),2)</f>
      </c>
      <c r="AE318" s="14">
        <f>ROUND(ROUND(AF317*100,0)*ROUND(AE$3*100000,0)/1200000,0)/100</f>
      </c>
      <c r="AF318" s="14">
        <f>ROUND(AF317+AE318-AD318,2)</f>
      </c>
      <c r="AG318" s="14">
        <f>ROUND(BI318+MIN(AI317+AH318-BI318,MAX(0,$CC318-BW318)),2)</f>
      </c>
      <c r="AH318" s="14">
        <f>ROUND(ROUND(AI317*100,0)*ROUND(AH$3*100000,0)/1200000,0)/100</f>
      </c>
      <c r="AI318" s="14">
        <f>ROUND(AI317+AH318-AG318,2)</f>
      </c>
      <c r="AJ318" s="14">
        <f>ROUND(BJ318+MIN(AL317+AK318-BJ318,MAX(0,$CC318-BX318)),2)</f>
      </c>
      <c r="AK318" s="14">
        <f>ROUND(ROUND(AL317*100,0)*ROUND(AK$3*100000,0)/1200000,0)/100</f>
      </c>
      <c r="AL318" s="14">
        <f>ROUND(AL317+AK318-AJ318,2)</f>
      </c>
      <c r="AM318" s="14">
        <f>ROUND(BK318+MIN(AO317+AN318-BK318,MAX(0,$CC318-BY318)),2)</f>
      </c>
      <c r="AN318" s="14">
        <f>ROUND(ROUND(AO317*100,0)*ROUND(AN$3*100000,0)/1200000,0)/100</f>
      </c>
      <c r="AO318" s="14">
        <f>ROUND(AO317+AN318-AM318,2)</f>
      </c>
      <c r="AP318" s="14">
        <f>ROUND(BL318+MIN(AR317+AQ318-BL318,MAX(0,$CC318-BZ318)),2)</f>
      </c>
      <c r="AQ318" s="14">
        <f>ROUND(ROUND(AR317*100,0)*ROUND(AQ$3*100000,0)/1200000,0)/100</f>
      </c>
      <c r="AR318" s="14">
        <f>ROUND(AR317+AQ318-AP318,2)</f>
      </c>
      <c r="AS318" s="14">
        <f>ROUND(BM318+MIN(AU317+AT318-BM318,MAX(0,$CC318-CA318)),2)</f>
      </c>
      <c r="AT318" s="14">
        <f>ROUND(ROUND(AU317*100,0)*ROUND(AT$3*100000,0)/1200000,0)/100</f>
      </c>
      <c r="AU318" s="14">
        <f>ROUND(AU317+AT318-AS318,2)</f>
      </c>
      <c r="AV318" s="11">
        <f>SUMIF($C$4:$AU$4,"Payment",C318:AU318)</f>
      </c>
      <c r="AW318" s="11">
        <f>SUMIF($C$4:$AU$4,"Interest",C318:AU318)</f>
      </c>
      <c r="AX318" s="11">
        <f>ROUND(SUMIF($C$4:$AU$4,"Balance",C318:AU318),2)</f>
      </c>
      <c r="AY318">
        <f>MIN(E317+D318,C$3)</f>
      </c>
      <c r="AZ318">
        <f>MIN(H317+G318,F$3)</f>
      </c>
      <c r="BA318">
        <f>MIN(K317+J318,I$3)</f>
      </c>
      <c r="BB318">
        <f>MIN(N317+M318,L$3)</f>
      </c>
      <c r="BC318">
        <f>MIN(Q317+P318,O$3)</f>
      </c>
      <c r="BD318">
        <f>MIN(T317+S318,R$3)</f>
      </c>
      <c r="BE318">
        <f>MIN(W317+V318,U$3)</f>
      </c>
      <c r="BF318">
        <f>MIN(Z317+Y318,X$3)</f>
      </c>
      <c r="BG318">
        <f>MIN(AC317+AB318,AA$3)</f>
      </c>
      <c r="BH318">
        <f>MIN(AF317+AE318,AD$3)</f>
      </c>
      <c r="BI318">
        <f>MIN(AI317+AH318,AG$3)</f>
      </c>
      <c r="BJ318">
        <f>MIN(AL317+AK318,AJ$3)</f>
      </c>
      <c r="BK318">
        <f>MIN(AO317+AN318,AM$3)</f>
      </c>
      <c r="BL318">
        <f>MIN(AR317+AQ318,AP$3)</f>
      </c>
      <c r="BM318">
        <f>MIN(AU317+AT318,AS$3)</f>
      </c>
      <c r="BN318">
        <f>E317+D318-AY318</f>
      </c>
      <c r="BO318">
        <f>BN318+H317+G318-AZ318</f>
      </c>
      <c r="BP318">
        <f>BO318+K317+J318-BA318</f>
      </c>
      <c r="BQ318">
        <f>BP318+N317+M318-BB318</f>
      </c>
      <c r="BR318">
        <f>BQ318+Q317+P318-BC318</f>
      </c>
      <c r="BS318">
        <f>BR318+T317+S318-BD318</f>
      </c>
      <c r="BT318">
        <f>BS318+W317+V318-BE318</f>
      </c>
      <c r="BU318">
        <f>BT318+Z317+Y318-BF318</f>
      </c>
      <c r="BV318">
        <f>BU318+AC317+AB318-BG318</f>
      </c>
      <c r="BW318">
        <f>BV318+AF317+AE318-BH318</f>
      </c>
      <c r="BX318">
        <f>BW318+AI317+AH318-BI318</f>
      </c>
      <c r="BY318">
        <f>BX318+AL317+AK318-BJ318</f>
      </c>
      <c r="BZ318">
        <f>BY318+AO317+AN318-BK318</f>
      </c>
      <c r="CA318">
        <f>BZ318+AR317+AQ318-BL318</f>
      </c>
      <c r="CB318">
        <f>CA318+AU317+AT318-BM318</f>
      </c>
      <c r="CC318">
        <f>MAX(0,Plan!$B$6-SUM(AY318:BM318))</f>
      </c>
    </row>
    <row r="319" spans="1:81" x14ac:dyDescent="0.25">
      <c r="A319">
        <v>314</v>
      </c>
      <c r="B319" s="22">
        <f>EDATE(Plan!$B$5,A319-1)</f>
      </c>
      <c r="C319" s="14">
        <f>ROUND(AY319+MIN(E318+D319-AY319,$CC319),2)</f>
      </c>
      <c r="D319" s="14">
        <f>ROUND(ROUND(E318*100,0)*ROUND(D$3*100000,0)/1200000,0)/100</f>
      </c>
      <c r="E319" s="14">
        <f>ROUND(E318+D319-C319,2)</f>
      </c>
      <c r="F319" s="14">
        <f>ROUND(AZ319+MIN(H318+G319-AZ319,MAX(0,$CC319-BN319)),2)</f>
      </c>
      <c r="G319" s="14">
        <f>ROUND(ROUND(H318*100,0)*ROUND(G$3*100000,0)/1200000,0)/100</f>
      </c>
      <c r="H319" s="14">
        <f>ROUND(H318+G319-F319,2)</f>
      </c>
      <c r="I319" s="14">
        <f>ROUND(BA319+MIN(K318+J319-BA319,MAX(0,$CC319-BO319)),2)</f>
      </c>
      <c r="J319" s="14">
        <f>ROUND(ROUND(K318*100,0)*ROUND(J$3*100000,0)/1200000,0)/100</f>
      </c>
      <c r="K319" s="14">
        <f>ROUND(K318+J319-I319,2)</f>
      </c>
      <c r="L319" s="14">
        <f>ROUND(BB319+MIN(N318+M319-BB319,MAX(0,$CC319-BP319)),2)</f>
      </c>
      <c r="M319" s="14">
        <f>ROUND(ROUND(N318*100,0)*ROUND(M$3*100000,0)/1200000,0)/100</f>
      </c>
      <c r="N319" s="14">
        <f>ROUND(N318+M319-L319,2)</f>
      </c>
      <c r="O319" s="14">
        <f>ROUND(BC319+MIN(Q318+P319-BC319,MAX(0,$CC319-BQ319)),2)</f>
      </c>
      <c r="P319" s="14">
        <f>ROUND(ROUND(Q318*100,0)*ROUND(P$3*100000,0)/1200000,0)/100</f>
      </c>
      <c r="Q319" s="14">
        <f>ROUND(Q318+P319-O319,2)</f>
      </c>
      <c r="R319" s="14">
        <f>ROUND(BD319+MIN(T318+S319-BD319,MAX(0,$CC319-BR319)),2)</f>
      </c>
      <c r="S319" s="14">
        <f>ROUND(ROUND(T318*100,0)*ROUND(S$3*100000,0)/1200000,0)/100</f>
      </c>
      <c r="T319" s="14">
        <f>ROUND(T318+S319-R319,2)</f>
      </c>
      <c r="U319" s="14">
        <f>ROUND(BE319+MIN(W318+V319-BE319,MAX(0,$CC319-BS319)),2)</f>
      </c>
      <c r="V319" s="14">
        <f>ROUND(ROUND(W318*100,0)*ROUND(V$3*100000,0)/1200000,0)/100</f>
      </c>
      <c r="W319" s="14">
        <f>ROUND(W318+V319-U319,2)</f>
      </c>
      <c r="X319" s="14">
        <f>ROUND(BF319+MIN(Z318+Y319-BF319,MAX(0,$CC319-BT319)),2)</f>
      </c>
      <c r="Y319" s="14">
        <f>ROUND(ROUND(Z318*100,0)*ROUND(Y$3*100000,0)/1200000,0)/100</f>
      </c>
      <c r="Z319" s="14">
        <f>ROUND(Z318+Y319-X319,2)</f>
      </c>
      <c r="AA319" s="14">
        <f>ROUND(BG319+MIN(AC318+AB319-BG319,MAX(0,$CC319-BU319)),2)</f>
      </c>
      <c r="AB319" s="14">
        <f>ROUND(ROUND(AC318*100,0)*ROUND(AB$3*100000,0)/1200000,0)/100</f>
      </c>
      <c r="AC319" s="14">
        <f>ROUND(AC318+AB319-AA319,2)</f>
      </c>
      <c r="AD319" s="14">
        <f>ROUND(BH319+MIN(AF318+AE319-BH319,MAX(0,$CC319-BV319)),2)</f>
      </c>
      <c r="AE319" s="14">
        <f>ROUND(ROUND(AF318*100,0)*ROUND(AE$3*100000,0)/1200000,0)/100</f>
      </c>
      <c r="AF319" s="14">
        <f>ROUND(AF318+AE319-AD319,2)</f>
      </c>
      <c r="AG319" s="14">
        <f>ROUND(BI319+MIN(AI318+AH319-BI319,MAX(0,$CC319-BW319)),2)</f>
      </c>
      <c r="AH319" s="14">
        <f>ROUND(ROUND(AI318*100,0)*ROUND(AH$3*100000,0)/1200000,0)/100</f>
      </c>
      <c r="AI319" s="14">
        <f>ROUND(AI318+AH319-AG319,2)</f>
      </c>
      <c r="AJ319" s="14">
        <f>ROUND(BJ319+MIN(AL318+AK319-BJ319,MAX(0,$CC319-BX319)),2)</f>
      </c>
      <c r="AK319" s="14">
        <f>ROUND(ROUND(AL318*100,0)*ROUND(AK$3*100000,0)/1200000,0)/100</f>
      </c>
      <c r="AL319" s="14">
        <f>ROUND(AL318+AK319-AJ319,2)</f>
      </c>
      <c r="AM319" s="14">
        <f>ROUND(BK319+MIN(AO318+AN319-BK319,MAX(0,$CC319-BY319)),2)</f>
      </c>
      <c r="AN319" s="14">
        <f>ROUND(ROUND(AO318*100,0)*ROUND(AN$3*100000,0)/1200000,0)/100</f>
      </c>
      <c r="AO319" s="14">
        <f>ROUND(AO318+AN319-AM319,2)</f>
      </c>
      <c r="AP319" s="14">
        <f>ROUND(BL319+MIN(AR318+AQ319-BL319,MAX(0,$CC319-BZ319)),2)</f>
      </c>
      <c r="AQ319" s="14">
        <f>ROUND(ROUND(AR318*100,0)*ROUND(AQ$3*100000,0)/1200000,0)/100</f>
      </c>
      <c r="AR319" s="14">
        <f>ROUND(AR318+AQ319-AP319,2)</f>
      </c>
      <c r="AS319" s="14">
        <f>ROUND(BM319+MIN(AU318+AT319-BM319,MAX(0,$CC319-CA319)),2)</f>
      </c>
      <c r="AT319" s="14">
        <f>ROUND(ROUND(AU318*100,0)*ROUND(AT$3*100000,0)/1200000,0)/100</f>
      </c>
      <c r="AU319" s="14">
        <f>ROUND(AU318+AT319-AS319,2)</f>
      </c>
      <c r="AV319" s="11">
        <f>SUMIF($C$4:$AU$4,"Payment",C319:AU319)</f>
      </c>
      <c r="AW319" s="11">
        <f>SUMIF($C$4:$AU$4,"Interest",C319:AU319)</f>
      </c>
      <c r="AX319" s="11">
        <f>ROUND(SUMIF($C$4:$AU$4,"Balance",C319:AU319),2)</f>
      </c>
      <c r="AY319">
        <f>MIN(E318+D319,C$3)</f>
      </c>
      <c r="AZ319">
        <f>MIN(H318+G319,F$3)</f>
      </c>
      <c r="BA319">
        <f>MIN(K318+J319,I$3)</f>
      </c>
      <c r="BB319">
        <f>MIN(N318+M319,L$3)</f>
      </c>
      <c r="BC319">
        <f>MIN(Q318+P319,O$3)</f>
      </c>
      <c r="BD319">
        <f>MIN(T318+S319,R$3)</f>
      </c>
      <c r="BE319">
        <f>MIN(W318+V319,U$3)</f>
      </c>
      <c r="BF319">
        <f>MIN(Z318+Y319,X$3)</f>
      </c>
      <c r="BG319">
        <f>MIN(AC318+AB319,AA$3)</f>
      </c>
      <c r="BH319">
        <f>MIN(AF318+AE319,AD$3)</f>
      </c>
      <c r="BI319">
        <f>MIN(AI318+AH319,AG$3)</f>
      </c>
      <c r="BJ319">
        <f>MIN(AL318+AK319,AJ$3)</f>
      </c>
      <c r="BK319">
        <f>MIN(AO318+AN319,AM$3)</f>
      </c>
      <c r="BL319">
        <f>MIN(AR318+AQ319,AP$3)</f>
      </c>
      <c r="BM319">
        <f>MIN(AU318+AT319,AS$3)</f>
      </c>
      <c r="BN319">
        <f>E318+D319-AY319</f>
      </c>
      <c r="BO319">
        <f>BN319+H318+G319-AZ319</f>
      </c>
      <c r="BP319">
        <f>BO319+K318+J319-BA319</f>
      </c>
      <c r="BQ319">
        <f>BP319+N318+M319-BB319</f>
      </c>
      <c r="BR319">
        <f>BQ319+Q318+P319-BC319</f>
      </c>
      <c r="BS319">
        <f>BR319+T318+S319-BD319</f>
      </c>
      <c r="BT319">
        <f>BS319+W318+V319-BE319</f>
      </c>
      <c r="BU319">
        <f>BT319+Z318+Y319-BF319</f>
      </c>
      <c r="BV319">
        <f>BU319+AC318+AB319-BG319</f>
      </c>
      <c r="BW319">
        <f>BV319+AF318+AE319-BH319</f>
      </c>
      <c r="BX319">
        <f>BW319+AI318+AH319-BI319</f>
      </c>
      <c r="BY319">
        <f>BX319+AL318+AK319-BJ319</f>
      </c>
      <c r="BZ319">
        <f>BY319+AO318+AN319-BK319</f>
      </c>
      <c r="CA319">
        <f>BZ319+AR318+AQ319-BL319</f>
      </c>
      <c r="CB319">
        <f>CA319+AU318+AT319-BM319</f>
      </c>
      <c r="CC319">
        <f>MAX(0,Plan!$B$6-SUM(AY319:BM319))</f>
      </c>
    </row>
    <row r="320" spans="1:81" x14ac:dyDescent="0.25">
      <c r="A320">
        <v>315</v>
      </c>
      <c r="B320" s="22">
        <f>EDATE(Plan!$B$5,A320-1)</f>
      </c>
      <c r="C320" s="14">
        <f>ROUND(AY320+MIN(E319+D320-AY320,$CC320),2)</f>
      </c>
      <c r="D320" s="14">
        <f>ROUND(ROUND(E319*100,0)*ROUND(D$3*100000,0)/1200000,0)/100</f>
      </c>
      <c r="E320" s="14">
        <f>ROUND(E319+D320-C320,2)</f>
      </c>
      <c r="F320" s="14">
        <f>ROUND(AZ320+MIN(H319+G320-AZ320,MAX(0,$CC320-BN320)),2)</f>
      </c>
      <c r="G320" s="14">
        <f>ROUND(ROUND(H319*100,0)*ROUND(G$3*100000,0)/1200000,0)/100</f>
      </c>
      <c r="H320" s="14">
        <f>ROUND(H319+G320-F320,2)</f>
      </c>
      <c r="I320" s="14">
        <f>ROUND(BA320+MIN(K319+J320-BA320,MAX(0,$CC320-BO320)),2)</f>
      </c>
      <c r="J320" s="14">
        <f>ROUND(ROUND(K319*100,0)*ROUND(J$3*100000,0)/1200000,0)/100</f>
      </c>
      <c r="K320" s="14">
        <f>ROUND(K319+J320-I320,2)</f>
      </c>
      <c r="L320" s="14">
        <f>ROUND(BB320+MIN(N319+M320-BB320,MAX(0,$CC320-BP320)),2)</f>
      </c>
      <c r="M320" s="14">
        <f>ROUND(ROUND(N319*100,0)*ROUND(M$3*100000,0)/1200000,0)/100</f>
      </c>
      <c r="N320" s="14">
        <f>ROUND(N319+M320-L320,2)</f>
      </c>
      <c r="O320" s="14">
        <f>ROUND(BC320+MIN(Q319+P320-BC320,MAX(0,$CC320-BQ320)),2)</f>
      </c>
      <c r="P320" s="14">
        <f>ROUND(ROUND(Q319*100,0)*ROUND(P$3*100000,0)/1200000,0)/100</f>
      </c>
      <c r="Q320" s="14">
        <f>ROUND(Q319+P320-O320,2)</f>
      </c>
      <c r="R320" s="14">
        <f>ROUND(BD320+MIN(T319+S320-BD320,MAX(0,$CC320-BR320)),2)</f>
      </c>
      <c r="S320" s="14">
        <f>ROUND(ROUND(T319*100,0)*ROUND(S$3*100000,0)/1200000,0)/100</f>
      </c>
      <c r="T320" s="14">
        <f>ROUND(T319+S320-R320,2)</f>
      </c>
      <c r="U320" s="14">
        <f>ROUND(BE320+MIN(W319+V320-BE320,MAX(0,$CC320-BS320)),2)</f>
      </c>
      <c r="V320" s="14">
        <f>ROUND(ROUND(W319*100,0)*ROUND(V$3*100000,0)/1200000,0)/100</f>
      </c>
      <c r="W320" s="14">
        <f>ROUND(W319+V320-U320,2)</f>
      </c>
      <c r="X320" s="14">
        <f>ROUND(BF320+MIN(Z319+Y320-BF320,MAX(0,$CC320-BT320)),2)</f>
      </c>
      <c r="Y320" s="14">
        <f>ROUND(ROUND(Z319*100,0)*ROUND(Y$3*100000,0)/1200000,0)/100</f>
      </c>
      <c r="Z320" s="14">
        <f>ROUND(Z319+Y320-X320,2)</f>
      </c>
      <c r="AA320" s="14">
        <f>ROUND(BG320+MIN(AC319+AB320-BG320,MAX(0,$CC320-BU320)),2)</f>
      </c>
      <c r="AB320" s="14">
        <f>ROUND(ROUND(AC319*100,0)*ROUND(AB$3*100000,0)/1200000,0)/100</f>
      </c>
      <c r="AC320" s="14">
        <f>ROUND(AC319+AB320-AA320,2)</f>
      </c>
      <c r="AD320" s="14">
        <f>ROUND(BH320+MIN(AF319+AE320-BH320,MAX(0,$CC320-BV320)),2)</f>
      </c>
      <c r="AE320" s="14">
        <f>ROUND(ROUND(AF319*100,0)*ROUND(AE$3*100000,0)/1200000,0)/100</f>
      </c>
      <c r="AF320" s="14">
        <f>ROUND(AF319+AE320-AD320,2)</f>
      </c>
      <c r="AG320" s="14">
        <f>ROUND(BI320+MIN(AI319+AH320-BI320,MAX(0,$CC320-BW320)),2)</f>
      </c>
      <c r="AH320" s="14">
        <f>ROUND(ROUND(AI319*100,0)*ROUND(AH$3*100000,0)/1200000,0)/100</f>
      </c>
      <c r="AI320" s="14">
        <f>ROUND(AI319+AH320-AG320,2)</f>
      </c>
      <c r="AJ320" s="14">
        <f>ROUND(BJ320+MIN(AL319+AK320-BJ320,MAX(0,$CC320-BX320)),2)</f>
      </c>
      <c r="AK320" s="14">
        <f>ROUND(ROUND(AL319*100,0)*ROUND(AK$3*100000,0)/1200000,0)/100</f>
      </c>
      <c r="AL320" s="14">
        <f>ROUND(AL319+AK320-AJ320,2)</f>
      </c>
      <c r="AM320" s="14">
        <f>ROUND(BK320+MIN(AO319+AN320-BK320,MAX(0,$CC320-BY320)),2)</f>
      </c>
      <c r="AN320" s="14">
        <f>ROUND(ROUND(AO319*100,0)*ROUND(AN$3*100000,0)/1200000,0)/100</f>
      </c>
      <c r="AO320" s="14">
        <f>ROUND(AO319+AN320-AM320,2)</f>
      </c>
      <c r="AP320" s="14">
        <f>ROUND(BL320+MIN(AR319+AQ320-BL320,MAX(0,$CC320-BZ320)),2)</f>
      </c>
      <c r="AQ320" s="14">
        <f>ROUND(ROUND(AR319*100,0)*ROUND(AQ$3*100000,0)/1200000,0)/100</f>
      </c>
      <c r="AR320" s="14">
        <f>ROUND(AR319+AQ320-AP320,2)</f>
      </c>
      <c r="AS320" s="14">
        <f>ROUND(BM320+MIN(AU319+AT320-BM320,MAX(0,$CC320-CA320)),2)</f>
      </c>
      <c r="AT320" s="14">
        <f>ROUND(ROUND(AU319*100,0)*ROUND(AT$3*100000,0)/1200000,0)/100</f>
      </c>
      <c r="AU320" s="14">
        <f>ROUND(AU319+AT320-AS320,2)</f>
      </c>
      <c r="AV320" s="11">
        <f>SUMIF($C$4:$AU$4,"Payment",C320:AU320)</f>
      </c>
      <c r="AW320" s="11">
        <f>SUMIF($C$4:$AU$4,"Interest",C320:AU320)</f>
      </c>
      <c r="AX320" s="11">
        <f>ROUND(SUMIF($C$4:$AU$4,"Balance",C320:AU320),2)</f>
      </c>
      <c r="AY320">
        <f>MIN(E319+D320,C$3)</f>
      </c>
      <c r="AZ320">
        <f>MIN(H319+G320,F$3)</f>
      </c>
      <c r="BA320">
        <f>MIN(K319+J320,I$3)</f>
      </c>
      <c r="BB320">
        <f>MIN(N319+M320,L$3)</f>
      </c>
      <c r="BC320">
        <f>MIN(Q319+P320,O$3)</f>
      </c>
      <c r="BD320">
        <f>MIN(T319+S320,R$3)</f>
      </c>
      <c r="BE320">
        <f>MIN(W319+V320,U$3)</f>
      </c>
      <c r="BF320">
        <f>MIN(Z319+Y320,X$3)</f>
      </c>
      <c r="BG320">
        <f>MIN(AC319+AB320,AA$3)</f>
      </c>
      <c r="BH320">
        <f>MIN(AF319+AE320,AD$3)</f>
      </c>
      <c r="BI320">
        <f>MIN(AI319+AH320,AG$3)</f>
      </c>
      <c r="BJ320">
        <f>MIN(AL319+AK320,AJ$3)</f>
      </c>
      <c r="BK320">
        <f>MIN(AO319+AN320,AM$3)</f>
      </c>
      <c r="BL320">
        <f>MIN(AR319+AQ320,AP$3)</f>
      </c>
      <c r="BM320">
        <f>MIN(AU319+AT320,AS$3)</f>
      </c>
      <c r="BN320">
        <f>E319+D320-AY320</f>
      </c>
      <c r="BO320">
        <f>BN320+H319+G320-AZ320</f>
      </c>
      <c r="BP320">
        <f>BO320+K319+J320-BA320</f>
      </c>
      <c r="BQ320">
        <f>BP320+N319+M320-BB320</f>
      </c>
      <c r="BR320">
        <f>BQ320+Q319+P320-BC320</f>
      </c>
      <c r="BS320">
        <f>BR320+T319+S320-BD320</f>
      </c>
      <c r="BT320">
        <f>BS320+W319+V320-BE320</f>
      </c>
      <c r="BU320">
        <f>BT320+Z319+Y320-BF320</f>
      </c>
      <c r="BV320">
        <f>BU320+AC319+AB320-BG320</f>
      </c>
      <c r="BW320">
        <f>BV320+AF319+AE320-BH320</f>
      </c>
      <c r="BX320">
        <f>BW320+AI319+AH320-BI320</f>
      </c>
      <c r="BY320">
        <f>BX320+AL319+AK320-BJ320</f>
      </c>
      <c r="BZ320">
        <f>BY320+AO319+AN320-BK320</f>
      </c>
      <c r="CA320">
        <f>BZ320+AR319+AQ320-BL320</f>
      </c>
      <c r="CB320">
        <f>CA320+AU319+AT320-BM320</f>
      </c>
      <c r="CC320">
        <f>MAX(0,Plan!$B$6-SUM(AY320:BM320))</f>
      </c>
    </row>
    <row r="321" spans="1:81" x14ac:dyDescent="0.25">
      <c r="A321">
        <v>316</v>
      </c>
      <c r="B321" s="22">
        <f>EDATE(Plan!$B$5,A321-1)</f>
      </c>
      <c r="C321" s="14">
        <f>ROUND(AY321+MIN(E320+D321-AY321,$CC321),2)</f>
      </c>
      <c r="D321" s="14">
        <f>ROUND(ROUND(E320*100,0)*ROUND(D$3*100000,0)/1200000,0)/100</f>
      </c>
      <c r="E321" s="14">
        <f>ROUND(E320+D321-C321,2)</f>
      </c>
      <c r="F321" s="14">
        <f>ROUND(AZ321+MIN(H320+G321-AZ321,MAX(0,$CC321-BN321)),2)</f>
      </c>
      <c r="G321" s="14">
        <f>ROUND(ROUND(H320*100,0)*ROUND(G$3*100000,0)/1200000,0)/100</f>
      </c>
      <c r="H321" s="14">
        <f>ROUND(H320+G321-F321,2)</f>
      </c>
      <c r="I321" s="14">
        <f>ROUND(BA321+MIN(K320+J321-BA321,MAX(0,$CC321-BO321)),2)</f>
      </c>
      <c r="J321" s="14">
        <f>ROUND(ROUND(K320*100,0)*ROUND(J$3*100000,0)/1200000,0)/100</f>
      </c>
      <c r="K321" s="14">
        <f>ROUND(K320+J321-I321,2)</f>
      </c>
      <c r="L321" s="14">
        <f>ROUND(BB321+MIN(N320+M321-BB321,MAX(0,$CC321-BP321)),2)</f>
      </c>
      <c r="M321" s="14">
        <f>ROUND(ROUND(N320*100,0)*ROUND(M$3*100000,0)/1200000,0)/100</f>
      </c>
      <c r="N321" s="14">
        <f>ROUND(N320+M321-L321,2)</f>
      </c>
      <c r="O321" s="14">
        <f>ROUND(BC321+MIN(Q320+P321-BC321,MAX(0,$CC321-BQ321)),2)</f>
      </c>
      <c r="P321" s="14">
        <f>ROUND(ROUND(Q320*100,0)*ROUND(P$3*100000,0)/1200000,0)/100</f>
      </c>
      <c r="Q321" s="14">
        <f>ROUND(Q320+P321-O321,2)</f>
      </c>
      <c r="R321" s="14">
        <f>ROUND(BD321+MIN(T320+S321-BD321,MAX(0,$CC321-BR321)),2)</f>
      </c>
      <c r="S321" s="14">
        <f>ROUND(ROUND(T320*100,0)*ROUND(S$3*100000,0)/1200000,0)/100</f>
      </c>
      <c r="T321" s="14">
        <f>ROUND(T320+S321-R321,2)</f>
      </c>
      <c r="U321" s="14">
        <f>ROUND(BE321+MIN(W320+V321-BE321,MAX(0,$CC321-BS321)),2)</f>
      </c>
      <c r="V321" s="14">
        <f>ROUND(ROUND(W320*100,0)*ROUND(V$3*100000,0)/1200000,0)/100</f>
      </c>
      <c r="W321" s="14">
        <f>ROUND(W320+V321-U321,2)</f>
      </c>
      <c r="X321" s="14">
        <f>ROUND(BF321+MIN(Z320+Y321-BF321,MAX(0,$CC321-BT321)),2)</f>
      </c>
      <c r="Y321" s="14">
        <f>ROUND(ROUND(Z320*100,0)*ROUND(Y$3*100000,0)/1200000,0)/100</f>
      </c>
      <c r="Z321" s="14">
        <f>ROUND(Z320+Y321-X321,2)</f>
      </c>
      <c r="AA321" s="14">
        <f>ROUND(BG321+MIN(AC320+AB321-BG321,MAX(0,$CC321-BU321)),2)</f>
      </c>
      <c r="AB321" s="14">
        <f>ROUND(ROUND(AC320*100,0)*ROUND(AB$3*100000,0)/1200000,0)/100</f>
      </c>
      <c r="AC321" s="14">
        <f>ROUND(AC320+AB321-AA321,2)</f>
      </c>
      <c r="AD321" s="14">
        <f>ROUND(BH321+MIN(AF320+AE321-BH321,MAX(0,$CC321-BV321)),2)</f>
      </c>
      <c r="AE321" s="14">
        <f>ROUND(ROUND(AF320*100,0)*ROUND(AE$3*100000,0)/1200000,0)/100</f>
      </c>
      <c r="AF321" s="14">
        <f>ROUND(AF320+AE321-AD321,2)</f>
      </c>
      <c r="AG321" s="14">
        <f>ROUND(BI321+MIN(AI320+AH321-BI321,MAX(0,$CC321-BW321)),2)</f>
      </c>
      <c r="AH321" s="14">
        <f>ROUND(ROUND(AI320*100,0)*ROUND(AH$3*100000,0)/1200000,0)/100</f>
      </c>
      <c r="AI321" s="14">
        <f>ROUND(AI320+AH321-AG321,2)</f>
      </c>
      <c r="AJ321" s="14">
        <f>ROUND(BJ321+MIN(AL320+AK321-BJ321,MAX(0,$CC321-BX321)),2)</f>
      </c>
      <c r="AK321" s="14">
        <f>ROUND(ROUND(AL320*100,0)*ROUND(AK$3*100000,0)/1200000,0)/100</f>
      </c>
      <c r="AL321" s="14">
        <f>ROUND(AL320+AK321-AJ321,2)</f>
      </c>
      <c r="AM321" s="14">
        <f>ROUND(BK321+MIN(AO320+AN321-BK321,MAX(0,$CC321-BY321)),2)</f>
      </c>
      <c r="AN321" s="14">
        <f>ROUND(ROUND(AO320*100,0)*ROUND(AN$3*100000,0)/1200000,0)/100</f>
      </c>
      <c r="AO321" s="14">
        <f>ROUND(AO320+AN321-AM321,2)</f>
      </c>
      <c r="AP321" s="14">
        <f>ROUND(BL321+MIN(AR320+AQ321-BL321,MAX(0,$CC321-BZ321)),2)</f>
      </c>
      <c r="AQ321" s="14">
        <f>ROUND(ROUND(AR320*100,0)*ROUND(AQ$3*100000,0)/1200000,0)/100</f>
      </c>
      <c r="AR321" s="14">
        <f>ROUND(AR320+AQ321-AP321,2)</f>
      </c>
      <c r="AS321" s="14">
        <f>ROUND(BM321+MIN(AU320+AT321-BM321,MAX(0,$CC321-CA321)),2)</f>
      </c>
      <c r="AT321" s="14">
        <f>ROUND(ROUND(AU320*100,0)*ROUND(AT$3*100000,0)/1200000,0)/100</f>
      </c>
      <c r="AU321" s="14">
        <f>ROUND(AU320+AT321-AS321,2)</f>
      </c>
      <c r="AV321" s="11">
        <f>SUMIF($C$4:$AU$4,"Payment",C321:AU321)</f>
      </c>
      <c r="AW321" s="11">
        <f>SUMIF($C$4:$AU$4,"Interest",C321:AU321)</f>
      </c>
      <c r="AX321" s="11">
        <f>ROUND(SUMIF($C$4:$AU$4,"Balance",C321:AU321),2)</f>
      </c>
      <c r="AY321">
        <f>MIN(E320+D321,C$3)</f>
      </c>
      <c r="AZ321">
        <f>MIN(H320+G321,F$3)</f>
      </c>
      <c r="BA321">
        <f>MIN(K320+J321,I$3)</f>
      </c>
      <c r="BB321">
        <f>MIN(N320+M321,L$3)</f>
      </c>
      <c r="BC321">
        <f>MIN(Q320+P321,O$3)</f>
      </c>
      <c r="BD321">
        <f>MIN(T320+S321,R$3)</f>
      </c>
      <c r="BE321">
        <f>MIN(W320+V321,U$3)</f>
      </c>
      <c r="BF321">
        <f>MIN(Z320+Y321,X$3)</f>
      </c>
      <c r="BG321">
        <f>MIN(AC320+AB321,AA$3)</f>
      </c>
      <c r="BH321">
        <f>MIN(AF320+AE321,AD$3)</f>
      </c>
      <c r="BI321">
        <f>MIN(AI320+AH321,AG$3)</f>
      </c>
      <c r="BJ321">
        <f>MIN(AL320+AK321,AJ$3)</f>
      </c>
      <c r="BK321">
        <f>MIN(AO320+AN321,AM$3)</f>
      </c>
      <c r="BL321">
        <f>MIN(AR320+AQ321,AP$3)</f>
      </c>
      <c r="BM321">
        <f>MIN(AU320+AT321,AS$3)</f>
      </c>
      <c r="BN321">
        <f>E320+D321-AY321</f>
      </c>
      <c r="BO321">
        <f>BN321+H320+G321-AZ321</f>
      </c>
      <c r="BP321">
        <f>BO321+K320+J321-BA321</f>
      </c>
      <c r="BQ321">
        <f>BP321+N320+M321-BB321</f>
      </c>
      <c r="BR321">
        <f>BQ321+Q320+P321-BC321</f>
      </c>
      <c r="BS321">
        <f>BR321+T320+S321-BD321</f>
      </c>
      <c r="BT321">
        <f>BS321+W320+V321-BE321</f>
      </c>
      <c r="BU321">
        <f>BT321+Z320+Y321-BF321</f>
      </c>
      <c r="BV321">
        <f>BU321+AC320+AB321-BG321</f>
      </c>
      <c r="BW321">
        <f>BV321+AF320+AE321-BH321</f>
      </c>
      <c r="BX321">
        <f>BW321+AI320+AH321-BI321</f>
      </c>
      <c r="BY321">
        <f>BX321+AL320+AK321-BJ321</f>
      </c>
      <c r="BZ321">
        <f>BY321+AO320+AN321-BK321</f>
      </c>
      <c r="CA321">
        <f>BZ321+AR320+AQ321-BL321</f>
      </c>
      <c r="CB321">
        <f>CA321+AU320+AT321-BM321</f>
      </c>
      <c r="CC321">
        <f>MAX(0,Plan!$B$6-SUM(AY321:BM321))</f>
      </c>
    </row>
    <row r="322" spans="1:81" x14ac:dyDescent="0.25">
      <c r="A322">
        <v>317</v>
      </c>
      <c r="B322" s="22">
        <f>EDATE(Plan!$B$5,A322-1)</f>
      </c>
      <c r="C322" s="14">
        <f>ROUND(AY322+MIN(E321+D322-AY322,$CC322),2)</f>
      </c>
      <c r="D322" s="14">
        <f>ROUND(ROUND(E321*100,0)*ROUND(D$3*100000,0)/1200000,0)/100</f>
      </c>
      <c r="E322" s="14">
        <f>ROUND(E321+D322-C322,2)</f>
      </c>
      <c r="F322" s="14">
        <f>ROUND(AZ322+MIN(H321+G322-AZ322,MAX(0,$CC322-BN322)),2)</f>
      </c>
      <c r="G322" s="14">
        <f>ROUND(ROUND(H321*100,0)*ROUND(G$3*100000,0)/1200000,0)/100</f>
      </c>
      <c r="H322" s="14">
        <f>ROUND(H321+G322-F322,2)</f>
      </c>
      <c r="I322" s="14">
        <f>ROUND(BA322+MIN(K321+J322-BA322,MAX(0,$CC322-BO322)),2)</f>
      </c>
      <c r="J322" s="14">
        <f>ROUND(ROUND(K321*100,0)*ROUND(J$3*100000,0)/1200000,0)/100</f>
      </c>
      <c r="K322" s="14">
        <f>ROUND(K321+J322-I322,2)</f>
      </c>
      <c r="L322" s="14">
        <f>ROUND(BB322+MIN(N321+M322-BB322,MAX(0,$CC322-BP322)),2)</f>
      </c>
      <c r="M322" s="14">
        <f>ROUND(ROUND(N321*100,0)*ROUND(M$3*100000,0)/1200000,0)/100</f>
      </c>
      <c r="N322" s="14">
        <f>ROUND(N321+M322-L322,2)</f>
      </c>
      <c r="O322" s="14">
        <f>ROUND(BC322+MIN(Q321+P322-BC322,MAX(0,$CC322-BQ322)),2)</f>
      </c>
      <c r="P322" s="14">
        <f>ROUND(ROUND(Q321*100,0)*ROUND(P$3*100000,0)/1200000,0)/100</f>
      </c>
      <c r="Q322" s="14">
        <f>ROUND(Q321+P322-O322,2)</f>
      </c>
      <c r="R322" s="14">
        <f>ROUND(BD322+MIN(T321+S322-BD322,MAX(0,$CC322-BR322)),2)</f>
      </c>
      <c r="S322" s="14">
        <f>ROUND(ROUND(T321*100,0)*ROUND(S$3*100000,0)/1200000,0)/100</f>
      </c>
      <c r="T322" s="14">
        <f>ROUND(T321+S322-R322,2)</f>
      </c>
      <c r="U322" s="14">
        <f>ROUND(BE322+MIN(W321+V322-BE322,MAX(0,$CC322-BS322)),2)</f>
      </c>
      <c r="V322" s="14">
        <f>ROUND(ROUND(W321*100,0)*ROUND(V$3*100000,0)/1200000,0)/100</f>
      </c>
      <c r="W322" s="14">
        <f>ROUND(W321+V322-U322,2)</f>
      </c>
      <c r="X322" s="14">
        <f>ROUND(BF322+MIN(Z321+Y322-BF322,MAX(0,$CC322-BT322)),2)</f>
      </c>
      <c r="Y322" s="14">
        <f>ROUND(ROUND(Z321*100,0)*ROUND(Y$3*100000,0)/1200000,0)/100</f>
      </c>
      <c r="Z322" s="14">
        <f>ROUND(Z321+Y322-X322,2)</f>
      </c>
      <c r="AA322" s="14">
        <f>ROUND(BG322+MIN(AC321+AB322-BG322,MAX(0,$CC322-BU322)),2)</f>
      </c>
      <c r="AB322" s="14">
        <f>ROUND(ROUND(AC321*100,0)*ROUND(AB$3*100000,0)/1200000,0)/100</f>
      </c>
      <c r="AC322" s="14">
        <f>ROUND(AC321+AB322-AA322,2)</f>
      </c>
      <c r="AD322" s="14">
        <f>ROUND(BH322+MIN(AF321+AE322-BH322,MAX(0,$CC322-BV322)),2)</f>
      </c>
      <c r="AE322" s="14">
        <f>ROUND(ROUND(AF321*100,0)*ROUND(AE$3*100000,0)/1200000,0)/100</f>
      </c>
      <c r="AF322" s="14">
        <f>ROUND(AF321+AE322-AD322,2)</f>
      </c>
      <c r="AG322" s="14">
        <f>ROUND(BI322+MIN(AI321+AH322-BI322,MAX(0,$CC322-BW322)),2)</f>
      </c>
      <c r="AH322" s="14">
        <f>ROUND(ROUND(AI321*100,0)*ROUND(AH$3*100000,0)/1200000,0)/100</f>
      </c>
      <c r="AI322" s="14">
        <f>ROUND(AI321+AH322-AG322,2)</f>
      </c>
      <c r="AJ322" s="14">
        <f>ROUND(BJ322+MIN(AL321+AK322-BJ322,MAX(0,$CC322-BX322)),2)</f>
      </c>
      <c r="AK322" s="14">
        <f>ROUND(ROUND(AL321*100,0)*ROUND(AK$3*100000,0)/1200000,0)/100</f>
      </c>
      <c r="AL322" s="14">
        <f>ROUND(AL321+AK322-AJ322,2)</f>
      </c>
      <c r="AM322" s="14">
        <f>ROUND(BK322+MIN(AO321+AN322-BK322,MAX(0,$CC322-BY322)),2)</f>
      </c>
      <c r="AN322" s="14">
        <f>ROUND(ROUND(AO321*100,0)*ROUND(AN$3*100000,0)/1200000,0)/100</f>
      </c>
      <c r="AO322" s="14">
        <f>ROUND(AO321+AN322-AM322,2)</f>
      </c>
      <c r="AP322" s="14">
        <f>ROUND(BL322+MIN(AR321+AQ322-BL322,MAX(0,$CC322-BZ322)),2)</f>
      </c>
      <c r="AQ322" s="14">
        <f>ROUND(ROUND(AR321*100,0)*ROUND(AQ$3*100000,0)/1200000,0)/100</f>
      </c>
      <c r="AR322" s="14">
        <f>ROUND(AR321+AQ322-AP322,2)</f>
      </c>
      <c r="AS322" s="14">
        <f>ROUND(BM322+MIN(AU321+AT322-BM322,MAX(0,$CC322-CA322)),2)</f>
      </c>
      <c r="AT322" s="14">
        <f>ROUND(ROUND(AU321*100,0)*ROUND(AT$3*100000,0)/1200000,0)/100</f>
      </c>
      <c r="AU322" s="14">
        <f>ROUND(AU321+AT322-AS322,2)</f>
      </c>
      <c r="AV322" s="11">
        <f>SUMIF($C$4:$AU$4,"Payment",C322:AU322)</f>
      </c>
      <c r="AW322" s="11">
        <f>SUMIF($C$4:$AU$4,"Interest",C322:AU322)</f>
      </c>
      <c r="AX322" s="11">
        <f>ROUND(SUMIF($C$4:$AU$4,"Balance",C322:AU322),2)</f>
      </c>
      <c r="AY322">
        <f>MIN(E321+D322,C$3)</f>
      </c>
      <c r="AZ322">
        <f>MIN(H321+G322,F$3)</f>
      </c>
      <c r="BA322">
        <f>MIN(K321+J322,I$3)</f>
      </c>
      <c r="BB322">
        <f>MIN(N321+M322,L$3)</f>
      </c>
      <c r="BC322">
        <f>MIN(Q321+P322,O$3)</f>
      </c>
      <c r="BD322">
        <f>MIN(T321+S322,R$3)</f>
      </c>
      <c r="BE322">
        <f>MIN(W321+V322,U$3)</f>
      </c>
      <c r="BF322">
        <f>MIN(Z321+Y322,X$3)</f>
      </c>
      <c r="BG322">
        <f>MIN(AC321+AB322,AA$3)</f>
      </c>
      <c r="BH322">
        <f>MIN(AF321+AE322,AD$3)</f>
      </c>
      <c r="BI322">
        <f>MIN(AI321+AH322,AG$3)</f>
      </c>
      <c r="BJ322">
        <f>MIN(AL321+AK322,AJ$3)</f>
      </c>
      <c r="BK322">
        <f>MIN(AO321+AN322,AM$3)</f>
      </c>
      <c r="BL322">
        <f>MIN(AR321+AQ322,AP$3)</f>
      </c>
      <c r="BM322">
        <f>MIN(AU321+AT322,AS$3)</f>
      </c>
      <c r="BN322">
        <f>E321+D322-AY322</f>
      </c>
      <c r="BO322">
        <f>BN322+H321+G322-AZ322</f>
      </c>
      <c r="BP322">
        <f>BO322+K321+J322-BA322</f>
      </c>
      <c r="BQ322">
        <f>BP322+N321+M322-BB322</f>
      </c>
      <c r="BR322">
        <f>BQ322+Q321+P322-BC322</f>
      </c>
      <c r="BS322">
        <f>BR322+T321+S322-BD322</f>
      </c>
      <c r="BT322">
        <f>BS322+W321+V322-BE322</f>
      </c>
      <c r="BU322">
        <f>BT322+Z321+Y322-BF322</f>
      </c>
      <c r="BV322">
        <f>BU322+AC321+AB322-BG322</f>
      </c>
      <c r="BW322">
        <f>BV322+AF321+AE322-BH322</f>
      </c>
      <c r="BX322">
        <f>BW322+AI321+AH322-BI322</f>
      </c>
      <c r="BY322">
        <f>BX322+AL321+AK322-BJ322</f>
      </c>
      <c r="BZ322">
        <f>BY322+AO321+AN322-BK322</f>
      </c>
      <c r="CA322">
        <f>BZ322+AR321+AQ322-BL322</f>
      </c>
      <c r="CB322">
        <f>CA322+AU321+AT322-BM322</f>
      </c>
      <c r="CC322">
        <f>MAX(0,Plan!$B$6-SUM(AY322:BM322))</f>
      </c>
    </row>
    <row r="323" spans="1:81" x14ac:dyDescent="0.25">
      <c r="A323">
        <v>318</v>
      </c>
      <c r="B323" s="22">
        <f>EDATE(Plan!$B$5,A323-1)</f>
      </c>
      <c r="C323" s="14">
        <f>ROUND(AY323+MIN(E322+D323-AY323,$CC323),2)</f>
      </c>
      <c r="D323" s="14">
        <f>ROUND(ROUND(E322*100,0)*ROUND(D$3*100000,0)/1200000,0)/100</f>
      </c>
      <c r="E323" s="14">
        <f>ROUND(E322+D323-C323,2)</f>
      </c>
      <c r="F323" s="14">
        <f>ROUND(AZ323+MIN(H322+G323-AZ323,MAX(0,$CC323-BN323)),2)</f>
      </c>
      <c r="G323" s="14">
        <f>ROUND(ROUND(H322*100,0)*ROUND(G$3*100000,0)/1200000,0)/100</f>
      </c>
      <c r="H323" s="14">
        <f>ROUND(H322+G323-F323,2)</f>
      </c>
      <c r="I323" s="14">
        <f>ROUND(BA323+MIN(K322+J323-BA323,MAX(0,$CC323-BO323)),2)</f>
      </c>
      <c r="J323" s="14">
        <f>ROUND(ROUND(K322*100,0)*ROUND(J$3*100000,0)/1200000,0)/100</f>
      </c>
      <c r="K323" s="14">
        <f>ROUND(K322+J323-I323,2)</f>
      </c>
      <c r="L323" s="14">
        <f>ROUND(BB323+MIN(N322+M323-BB323,MAX(0,$CC323-BP323)),2)</f>
      </c>
      <c r="M323" s="14">
        <f>ROUND(ROUND(N322*100,0)*ROUND(M$3*100000,0)/1200000,0)/100</f>
      </c>
      <c r="N323" s="14">
        <f>ROUND(N322+M323-L323,2)</f>
      </c>
      <c r="O323" s="14">
        <f>ROUND(BC323+MIN(Q322+P323-BC323,MAX(0,$CC323-BQ323)),2)</f>
      </c>
      <c r="P323" s="14">
        <f>ROUND(ROUND(Q322*100,0)*ROUND(P$3*100000,0)/1200000,0)/100</f>
      </c>
      <c r="Q323" s="14">
        <f>ROUND(Q322+P323-O323,2)</f>
      </c>
      <c r="R323" s="14">
        <f>ROUND(BD323+MIN(T322+S323-BD323,MAX(0,$CC323-BR323)),2)</f>
      </c>
      <c r="S323" s="14">
        <f>ROUND(ROUND(T322*100,0)*ROUND(S$3*100000,0)/1200000,0)/100</f>
      </c>
      <c r="T323" s="14">
        <f>ROUND(T322+S323-R323,2)</f>
      </c>
      <c r="U323" s="14">
        <f>ROUND(BE323+MIN(W322+V323-BE323,MAX(0,$CC323-BS323)),2)</f>
      </c>
      <c r="V323" s="14">
        <f>ROUND(ROUND(W322*100,0)*ROUND(V$3*100000,0)/1200000,0)/100</f>
      </c>
      <c r="W323" s="14">
        <f>ROUND(W322+V323-U323,2)</f>
      </c>
      <c r="X323" s="14">
        <f>ROUND(BF323+MIN(Z322+Y323-BF323,MAX(0,$CC323-BT323)),2)</f>
      </c>
      <c r="Y323" s="14">
        <f>ROUND(ROUND(Z322*100,0)*ROUND(Y$3*100000,0)/1200000,0)/100</f>
      </c>
      <c r="Z323" s="14">
        <f>ROUND(Z322+Y323-X323,2)</f>
      </c>
      <c r="AA323" s="14">
        <f>ROUND(BG323+MIN(AC322+AB323-BG323,MAX(0,$CC323-BU323)),2)</f>
      </c>
      <c r="AB323" s="14">
        <f>ROUND(ROUND(AC322*100,0)*ROUND(AB$3*100000,0)/1200000,0)/100</f>
      </c>
      <c r="AC323" s="14">
        <f>ROUND(AC322+AB323-AA323,2)</f>
      </c>
      <c r="AD323" s="14">
        <f>ROUND(BH323+MIN(AF322+AE323-BH323,MAX(0,$CC323-BV323)),2)</f>
      </c>
      <c r="AE323" s="14">
        <f>ROUND(ROUND(AF322*100,0)*ROUND(AE$3*100000,0)/1200000,0)/100</f>
      </c>
      <c r="AF323" s="14">
        <f>ROUND(AF322+AE323-AD323,2)</f>
      </c>
      <c r="AG323" s="14">
        <f>ROUND(BI323+MIN(AI322+AH323-BI323,MAX(0,$CC323-BW323)),2)</f>
      </c>
      <c r="AH323" s="14">
        <f>ROUND(ROUND(AI322*100,0)*ROUND(AH$3*100000,0)/1200000,0)/100</f>
      </c>
      <c r="AI323" s="14">
        <f>ROUND(AI322+AH323-AG323,2)</f>
      </c>
      <c r="AJ323" s="14">
        <f>ROUND(BJ323+MIN(AL322+AK323-BJ323,MAX(0,$CC323-BX323)),2)</f>
      </c>
      <c r="AK323" s="14">
        <f>ROUND(ROUND(AL322*100,0)*ROUND(AK$3*100000,0)/1200000,0)/100</f>
      </c>
      <c r="AL323" s="14">
        <f>ROUND(AL322+AK323-AJ323,2)</f>
      </c>
      <c r="AM323" s="14">
        <f>ROUND(BK323+MIN(AO322+AN323-BK323,MAX(0,$CC323-BY323)),2)</f>
      </c>
      <c r="AN323" s="14">
        <f>ROUND(ROUND(AO322*100,0)*ROUND(AN$3*100000,0)/1200000,0)/100</f>
      </c>
      <c r="AO323" s="14">
        <f>ROUND(AO322+AN323-AM323,2)</f>
      </c>
      <c r="AP323" s="14">
        <f>ROUND(BL323+MIN(AR322+AQ323-BL323,MAX(0,$CC323-BZ323)),2)</f>
      </c>
      <c r="AQ323" s="14">
        <f>ROUND(ROUND(AR322*100,0)*ROUND(AQ$3*100000,0)/1200000,0)/100</f>
      </c>
      <c r="AR323" s="14">
        <f>ROUND(AR322+AQ323-AP323,2)</f>
      </c>
      <c r="AS323" s="14">
        <f>ROUND(BM323+MIN(AU322+AT323-BM323,MAX(0,$CC323-CA323)),2)</f>
      </c>
      <c r="AT323" s="14">
        <f>ROUND(ROUND(AU322*100,0)*ROUND(AT$3*100000,0)/1200000,0)/100</f>
      </c>
      <c r="AU323" s="14">
        <f>ROUND(AU322+AT323-AS323,2)</f>
      </c>
      <c r="AV323" s="11">
        <f>SUMIF($C$4:$AU$4,"Payment",C323:AU323)</f>
      </c>
      <c r="AW323" s="11">
        <f>SUMIF($C$4:$AU$4,"Interest",C323:AU323)</f>
      </c>
      <c r="AX323" s="11">
        <f>ROUND(SUMIF($C$4:$AU$4,"Balance",C323:AU323),2)</f>
      </c>
      <c r="AY323">
        <f>MIN(E322+D323,C$3)</f>
      </c>
      <c r="AZ323">
        <f>MIN(H322+G323,F$3)</f>
      </c>
      <c r="BA323">
        <f>MIN(K322+J323,I$3)</f>
      </c>
      <c r="BB323">
        <f>MIN(N322+M323,L$3)</f>
      </c>
      <c r="BC323">
        <f>MIN(Q322+P323,O$3)</f>
      </c>
      <c r="BD323">
        <f>MIN(T322+S323,R$3)</f>
      </c>
      <c r="BE323">
        <f>MIN(W322+V323,U$3)</f>
      </c>
      <c r="BF323">
        <f>MIN(Z322+Y323,X$3)</f>
      </c>
      <c r="BG323">
        <f>MIN(AC322+AB323,AA$3)</f>
      </c>
      <c r="BH323">
        <f>MIN(AF322+AE323,AD$3)</f>
      </c>
      <c r="BI323">
        <f>MIN(AI322+AH323,AG$3)</f>
      </c>
      <c r="BJ323">
        <f>MIN(AL322+AK323,AJ$3)</f>
      </c>
      <c r="BK323">
        <f>MIN(AO322+AN323,AM$3)</f>
      </c>
      <c r="BL323">
        <f>MIN(AR322+AQ323,AP$3)</f>
      </c>
      <c r="BM323">
        <f>MIN(AU322+AT323,AS$3)</f>
      </c>
      <c r="BN323">
        <f>E322+D323-AY323</f>
      </c>
      <c r="BO323">
        <f>BN323+H322+G323-AZ323</f>
      </c>
      <c r="BP323">
        <f>BO323+K322+J323-BA323</f>
      </c>
      <c r="BQ323">
        <f>BP323+N322+M323-BB323</f>
      </c>
      <c r="BR323">
        <f>BQ323+Q322+P323-BC323</f>
      </c>
      <c r="BS323">
        <f>BR323+T322+S323-BD323</f>
      </c>
      <c r="BT323">
        <f>BS323+W322+V323-BE323</f>
      </c>
      <c r="BU323">
        <f>BT323+Z322+Y323-BF323</f>
      </c>
      <c r="BV323">
        <f>BU323+AC322+AB323-BG323</f>
      </c>
      <c r="BW323">
        <f>BV323+AF322+AE323-BH323</f>
      </c>
      <c r="BX323">
        <f>BW323+AI322+AH323-BI323</f>
      </c>
      <c r="BY323">
        <f>BX323+AL322+AK323-BJ323</f>
      </c>
      <c r="BZ323">
        <f>BY323+AO322+AN323-BK323</f>
      </c>
      <c r="CA323">
        <f>BZ323+AR322+AQ323-BL323</f>
      </c>
      <c r="CB323">
        <f>CA323+AU322+AT323-BM323</f>
      </c>
      <c r="CC323">
        <f>MAX(0,Plan!$B$6-SUM(AY323:BM323))</f>
      </c>
    </row>
    <row r="324" spans="1:81" x14ac:dyDescent="0.25">
      <c r="A324">
        <v>319</v>
      </c>
      <c r="B324" s="22">
        <f>EDATE(Plan!$B$5,A324-1)</f>
      </c>
      <c r="C324" s="14">
        <f>ROUND(AY324+MIN(E323+D324-AY324,$CC324),2)</f>
      </c>
      <c r="D324" s="14">
        <f>ROUND(ROUND(E323*100,0)*ROUND(D$3*100000,0)/1200000,0)/100</f>
      </c>
      <c r="E324" s="14">
        <f>ROUND(E323+D324-C324,2)</f>
      </c>
      <c r="F324" s="14">
        <f>ROUND(AZ324+MIN(H323+G324-AZ324,MAX(0,$CC324-BN324)),2)</f>
      </c>
      <c r="G324" s="14">
        <f>ROUND(ROUND(H323*100,0)*ROUND(G$3*100000,0)/1200000,0)/100</f>
      </c>
      <c r="H324" s="14">
        <f>ROUND(H323+G324-F324,2)</f>
      </c>
      <c r="I324" s="14">
        <f>ROUND(BA324+MIN(K323+J324-BA324,MAX(0,$CC324-BO324)),2)</f>
      </c>
      <c r="J324" s="14">
        <f>ROUND(ROUND(K323*100,0)*ROUND(J$3*100000,0)/1200000,0)/100</f>
      </c>
      <c r="K324" s="14">
        <f>ROUND(K323+J324-I324,2)</f>
      </c>
      <c r="L324" s="14">
        <f>ROUND(BB324+MIN(N323+M324-BB324,MAX(0,$CC324-BP324)),2)</f>
      </c>
      <c r="M324" s="14">
        <f>ROUND(ROUND(N323*100,0)*ROUND(M$3*100000,0)/1200000,0)/100</f>
      </c>
      <c r="N324" s="14">
        <f>ROUND(N323+M324-L324,2)</f>
      </c>
      <c r="O324" s="14">
        <f>ROUND(BC324+MIN(Q323+P324-BC324,MAX(0,$CC324-BQ324)),2)</f>
      </c>
      <c r="P324" s="14">
        <f>ROUND(ROUND(Q323*100,0)*ROUND(P$3*100000,0)/1200000,0)/100</f>
      </c>
      <c r="Q324" s="14">
        <f>ROUND(Q323+P324-O324,2)</f>
      </c>
      <c r="R324" s="14">
        <f>ROUND(BD324+MIN(T323+S324-BD324,MAX(0,$CC324-BR324)),2)</f>
      </c>
      <c r="S324" s="14">
        <f>ROUND(ROUND(T323*100,0)*ROUND(S$3*100000,0)/1200000,0)/100</f>
      </c>
      <c r="T324" s="14">
        <f>ROUND(T323+S324-R324,2)</f>
      </c>
      <c r="U324" s="14">
        <f>ROUND(BE324+MIN(W323+V324-BE324,MAX(0,$CC324-BS324)),2)</f>
      </c>
      <c r="V324" s="14">
        <f>ROUND(ROUND(W323*100,0)*ROUND(V$3*100000,0)/1200000,0)/100</f>
      </c>
      <c r="W324" s="14">
        <f>ROUND(W323+V324-U324,2)</f>
      </c>
      <c r="X324" s="14">
        <f>ROUND(BF324+MIN(Z323+Y324-BF324,MAX(0,$CC324-BT324)),2)</f>
      </c>
      <c r="Y324" s="14">
        <f>ROUND(ROUND(Z323*100,0)*ROUND(Y$3*100000,0)/1200000,0)/100</f>
      </c>
      <c r="Z324" s="14">
        <f>ROUND(Z323+Y324-X324,2)</f>
      </c>
      <c r="AA324" s="14">
        <f>ROUND(BG324+MIN(AC323+AB324-BG324,MAX(0,$CC324-BU324)),2)</f>
      </c>
      <c r="AB324" s="14">
        <f>ROUND(ROUND(AC323*100,0)*ROUND(AB$3*100000,0)/1200000,0)/100</f>
      </c>
      <c r="AC324" s="14">
        <f>ROUND(AC323+AB324-AA324,2)</f>
      </c>
      <c r="AD324" s="14">
        <f>ROUND(BH324+MIN(AF323+AE324-BH324,MAX(0,$CC324-BV324)),2)</f>
      </c>
      <c r="AE324" s="14">
        <f>ROUND(ROUND(AF323*100,0)*ROUND(AE$3*100000,0)/1200000,0)/100</f>
      </c>
      <c r="AF324" s="14">
        <f>ROUND(AF323+AE324-AD324,2)</f>
      </c>
      <c r="AG324" s="14">
        <f>ROUND(BI324+MIN(AI323+AH324-BI324,MAX(0,$CC324-BW324)),2)</f>
      </c>
      <c r="AH324" s="14">
        <f>ROUND(ROUND(AI323*100,0)*ROUND(AH$3*100000,0)/1200000,0)/100</f>
      </c>
      <c r="AI324" s="14">
        <f>ROUND(AI323+AH324-AG324,2)</f>
      </c>
      <c r="AJ324" s="14">
        <f>ROUND(BJ324+MIN(AL323+AK324-BJ324,MAX(0,$CC324-BX324)),2)</f>
      </c>
      <c r="AK324" s="14">
        <f>ROUND(ROUND(AL323*100,0)*ROUND(AK$3*100000,0)/1200000,0)/100</f>
      </c>
      <c r="AL324" s="14">
        <f>ROUND(AL323+AK324-AJ324,2)</f>
      </c>
      <c r="AM324" s="14">
        <f>ROUND(BK324+MIN(AO323+AN324-BK324,MAX(0,$CC324-BY324)),2)</f>
      </c>
      <c r="AN324" s="14">
        <f>ROUND(ROUND(AO323*100,0)*ROUND(AN$3*100000,0)/1200000,0)/100</f>
      </c>
      <c r="AO324" s="14">
        <f>ROUND(AO323+AN324-AM324,2)</f>
      </c>
      <c r="AP324" s="14">
        <f>ROUND(BL324+MIN(AR323+AQ324-BL324,MAX(0,$CC324-BZ324)),2)</f>
      </c>
      <c r="AQ324" s="14">
        <f>ROUND(ROUND(AR323*100,0)*ROUND(AQ$3*100000,0)/1200000,0)/100</f>
      </c>
      <c r="AR324" s="14">
        <f>ROUND(AR323+AQ324-AP324,2)</f>
      </c>
      <c r="AS324" s="14">
        <f>ROUND(BM324+MIN(AU323+AT324-BM324,MAX(0,$CC324-CA324)),2)</f>
      </c>
      <c r="AT324" s="14">
        <f>ROUND(ROUND(AU323*100,0)*ROUND(AT$3*100000,0)/1200000,0)/100</f>
      </c>
      <c r="AU324" s="14">
        <f>ROUND(AU323+AT324-AS324,2)</f>
      </c>
      <c r="AV324" s="11">
        <f>SUMIF($C$4:$AU$4,"Payment",C324:AU324)</f>
      </c>
      <c r="AW324" s="11">
        <f>SUMIF($C$4:$AU$4,"Interest",C324:AU324)</f>
      </c>
      <c r="AX324" s="11">
        <f>ROUND(SUMIF($C$4:$AU$4,"Balance",C324:AU324),2)</f>
      </c>
      <c r="AY324">
        <f>MIN(E323+D324,C$3)</f>
      </c>
      <c r="AZ324">
        <f>MIN(H323+G324,F$3)</f>
      </c>
      <c r="BA324">
        <f>MIN(K323+J324,I$3)</f>
      </c>
      <c r="BB324">
        <f>MIN(N323+M324,L$3)</f>
      </c>
      <c r="BC324">
        <f>MIN(Q323+P324,O$3)</f>
      </c>
      <c r="BD324">
        <f>MIN(T323+S324,R$3)</f>
      </c>
      <c r="BE324">
        <f>MIN(W323+V324,U$3)</f>
      </c>
      <c r="BF324">
        <f>MIN(Z323+Y324,X$3)</f>
      </c>
      <c r="BG324">
        <f>MIN(AC323+AB324,AA$3)</f>
      </c>
      <c r="BH324">
        <f>MIN(AF323+AE324,AD$3)</f>
      </c>
      <c r="BI324">
        <f>MIN(AI323+AH324,AG$3)</f>
      </c>
      <c r="BJ324">
        <f>MIN(AL323+AK324,AJ$3)</f>
      </c>
      <c r="BK324">
        <f>MIN(AO323+AN324,AM$3)</f>
      </c>
      <c r="BL324">
        <f>MIN(AR323+AQ324,AP$3)</f>
      </c>
      <c r="BM324">
        <f>MIN(AU323+AT324,AS$3)</f>
      </c>
      <c r="BN324">
        <f>E323+D324-AY324</f>
      </c>
      <c r="BO324">
        <f>BN324+H323+G324-AZ324</f>
      </c>
      <c r="BP324">
        <f>BO324+K323+J324-BA324</f>
      </c>
      <c r="BQ324">
        <f>BP324+N323+M324-BB324</f>
      </c>
      <c r="BR324">
        <f>BQ324+Q323+P324-BC324</f>
      </c>
      <c r="BS324">
        <f>BR324+T323+S324-BD324</f>
      </c>
      <c r="BT324">
        <f>BS324+W323+V324-BE324</f>
      </c>
      <c r="BU324">
        <f>BT324+Z323+Y324-BF324</f>
      </c>
      <c r="BV324">
        <f>BU324+AC323+AB324-BG324</f>
      </c>
      <c r="BW324">
        <f>BV324+AF323+AE324-BH324</f>
      </c>
      <c r="BX324">
        <f>BW324+AI323+AH324-BI324</f>
      </c>
      <c r="BY324">
        <f>BX324+AL323+AK324-BJ324</f>
      </c>
      <c r="BZ324">
        <f>BY324+AO323+AN324-BK324</f>
      </c>
      <c r="CA324">
        <f>BZ324+AR323+AQ324-BL324</f>
      </c>
      <c r="CB324">
        <f>CA324+AU323+AT324-BM324</f>
      </c>
      <c r="CC324">
        <f>MAX(0,Plan!$B$6-SUM(AY324:BM324))</f>
      </c>
    </row>
    <row r="325" spans="1:81" x14ac:dyDescent="0.25">
      <c r="A325">
        <v>320</v>
      </c>
      <c r="B325" s="22">
        <f>EDATE(Plan!$B$5,A325-1)</f>
      </c>
      <c r="C325" s="14">
        <f>ROUND(AY325+MIN(E324+D325-AY325,$CC325),2)</f>
      </c>
      <c r="D325" s="14">
        <f>ROUND(ROUND(E324*100,0)*ROUND(D$3*100000,0)/1200000,0)/100</f>
      </c>
      <c r="E325" s="14">
        <f>ROUND(E324+D325-C325,2)</f>
      </c>
      <c r="F325" s="14">
        <f>ROUND(AZ325+MIN(H324+G325-AZ325,MAX(0,$CC325-BN325)),2)</f>
      </c>
      <c r="G325" s="14">
        <f>ROUND(ROUND(H324*100,0)*ROUND(G$3*100000,0)/1200000,0)/100</f>
      </c>
      <c r="H325" s="14">
        <f>ROUND(H324+G325-F325,2)</f>
      </c>
      <c r="I325" s="14">
        <f>ROUND(BA325+MIN(K324+J325-BA325,MAX(0,$CC325-BO325)),2)</f>
      </c>
      <c r="J325" s="14">
        <f>ROUND(ROUND(K324*100,0)*ROUND(J$3*100000,0)/1200000,0)/100</f>
      </c>
      <c r="K325" s="14">
        <f>ROUND(K324+J325-I325,2)</f>
      </c>
      <c r="L325" s="14">
        <f>ROUND(BB325+MIN(N324+M325-BB325,MAX(0,$CC325-BP325)),2)</f>
      </c>
      <c r="M325" s="14">
        <f>ROUND(ROUND(N324*100,0)*ROUND(M$3*100000,0)/1200000,0)/100</f>
      </c>
      <c r="N325" s="14">
        <f>ROUND(N324+M325-L325,2)</f>
      </c>
      <c r="O325" s="14">
        <f>ROUND(BC325+MIN(Q324+P325-BC325,MAX(0,$CC325-BQ325)),2)</f>
      </c>
      <c r="P325" s="14">
        <f>ROUND(ROUND(Q324*100,0)*ROUND(P$3*100000,0)/1200000,0)/100</f>
      </c>
      <c r="Q325" s="14">
        <f>ROUND(Q324+P325-O325,2)</f>
      </c>
      <c r="R325" s="14">
        <f>ROUND(BD325+MIN(T324+S325-BD325,MAX(0,$CC325-BR325)),2)</f>
      </c>
      <c r="S325" s="14">
        <f>ROUND(ROUND(T324*100,0)*ROUND(S$3*100000,0)/1200000,0)/100</f>
      </c>
      <c r="T325" s="14">
        <f>ROUND(T324+S325-R325,2)</f>
      </c>
      <c r="U325" s="14">
        <f>ROUND(BE325+MIN(W324+V325-BE325,MAX(0,$CC325-BS325)),2)</f>
      </c>
      <c r="V325" s="14">
        <f>ROUND(ROUND(W324*100,0)*ROUND(V$3*100000,0)/1200000,0)/100</f>
      </c>
      <c r="W325" s="14">
        <f>ROUND(W324+V325-U325,2)</f>
      </c>
      <c r="X325" s="14">
        <f>ROUND(BF325+MIN(Z324+Y325-BF325,MAX(0,$CC325-BT325)),2)</f>
      </c>
      <c r="Y325" s="14">
        <f>ROUND(ROUND(Z324*100,0)*ROUND(Y$3*100000,0)/1200000,0)/100</f>
      </c>
      <c r="Z325" s="14">
        <f>ROUND(Z324+Y325-X325,2)</f>
      </c>
      <c r="AA325" s="14">
        <f>ROUND(BG325+MIN(AC324+AB325-BG325,MAX(0,$CC325-BU325)),2)</f>
      </c>
      <c r="AB325" s="14">
        <f>ROUND(ROUND(AC324*100,0)*ROUND(AB$3*100000,0)/1200000,0)/100</f>
      </c>
      <c r="AC325" s="14">
        <f>ROUND(AC324+AB325-AA325,2)</f>
      </c>
      <c r="AD325" s="14">
        <f>ROUND(BH325+MIN(AF324+AE325-BH325,MAX(0,$CC325-BV325)),2)</f>
      </c>
      <c r="AE325" s="14">
        <f>ROUND(ROUND(AF324*100,0)*ROUND(AE$3*100000,0)/1200000,0)/100</f>
      </c>
      <c r="AF325" s="14">
        <f>ROUND(AF324+AE325-AD325,2)</f>
      </c>
      <c r="AG325" s="14">
        <f>ROUND(BI325+MIN(AI324+AH325-BI325,MAX(0,$CC325-BW325)),2)</f>
      </c>
      <c r="AH325" s="14">
        <f>ROUND(ROUND(AI324*100,0)*ROUND(AH$3*100000,0)/1200000,0)/100</f>
      </c>
      <c r="AI325" s="14">
        <f>ROUND(AI324+AH325-AG325,2)</f>
      </c>
      <c r="AJ325" s="14">
        <f>ROUND(BJ325+MIN(AL324+AK325-BJ325,MAX(0,$CC325-BX325)),2)</f>
      </c>
      <c r="AK325" s="14">
        <f>ROUND(ROUND(AL324*100,0)*ROUND(AK$3*100000,0)/1200000,0)/100</f>
      </c>
      <c r="AL325" s="14">
        <f>ROUND(AL324+AK325-AJ325,2)</f>
      </c>
      <c r="AM325" s="14">
        <f>ROUND(BK325+MIN(AO324+AN325-BK325,MAX(0,$CC325-BY325)),2)</f>
      </c>
      <c r="AN325" s="14">
        <f>ROUND(ROUND(AO324*100,0)*ROUND(AN$3*100000,0)/1200000,0)/100</f>
      </c>
      <c r="AO325" s="14">
        <f>ROUND(AO324+AN325-AM325,2)</f>
      </c>
      <c r="AP325" s="14">
        <f>ROUND(BL325+MIN(AR324+AQ325-BL325,MAX(0,$CC325-BZ325)),2)</f>
      </c>
      <c r="AQ325" s="14">
        <f>ROUND(ROUND(AR324*100,0)*ROUND(AQ$3*100000,0)/1200000,0)/100</f>
      </c>
      <c r="AR325" s="14">
        <f>ROUND(AR324+AQ325-AP325,2)</f>
      </c>
      <c r="AS325" s="14">
        <f>ROUND(BM325+MIN(AU324+AT325-BM325,MAX(0,$CC325-CA325)),2)</f>
      </c>
      <c r="AT325" s="14">
        <f>ROUND(ROUND(AU324*100,0)*ROUND(AT$3*100000,0)/1200000,0)/100</f>
      </c>
      <c r="AU325" s="14">
        <f>ROUND(AU324+AT325-AS325,2)</f>
      </c>
      <c r="AV325" s="11">
        <f>SUMIF($C$4:$AU$4,"Payment",C325:AU325)</f>
      </c>
      <c r="AW325" s="11">
        <f>SUMIF($C$4:$AU$4,"Interest",C325:AU325)</f>
      </c>
      <c r="AX325" s="11">
        <f>ROUND(SUMIF($C$4:$AU$4,"Balance",C325:AU325),2)</f>
      </c>
      <c r="AY325">
        <f>MIN(E324+D325,C$3)</f>
      </c>
      <c r="AZ325">
        <f>MIN(H324+G325,F$3)</f>
      </c>
      <c r="BA325">
        <f>MIN(K324+J325,I$3)</f>
      </c>
      <c r="BB325">
        <f>MIN(N324+M325,L$3)</f>
      </c>
      <c r="BC325">
        <f>MIN(Q324+P325,O$3)</f>
      </c>
      <c r="BD325">
        <f>MIN(T324+S325,R$3)</f>
      </c>
      <c r="BE325">
        <f>MIN(W324+V325,U$3)</f>
      </c>
      <c r="BF325">
        <f>MIN(Z324+Y325,X$3)</f>
      </c>
      <c r="BG325">
        <f>MIN(AC324+AB325,AA$3)</f>
      </c>
      <c r="BH325">
        <f>MIN(AF324+AE325,AD$3)</f>
      </c>
      <c r="BI325">
        <f>MIN(AI324+AH325,AG$3)</f>
      </c>
      <c r="BJ325">
        <f>MIN(AL324+AK325,AJ$3)</f>
      </c>
      <c r="BK325">
        <f>MIN(AO324+AN325,AM$3)</f>
      </c>
      <c r="BL325">
        <f>MIN(AR324+AQ325,AP$3)</f>
      </c>
      <c r="BM325">
        <f>MIN(AU324+AT325,AS$3)</f>
      </c>
      <c r="BN325">
        <f>E324+D325-AY325</f>
      </c>
      <c r="BO325">
        <f>BN325+H324+G325-AZ325</f>
      </c>
      <c r="BP325">
        <f>BO325+K324+J325-BA325</f>
      </c>
      <c r="BQ325">
        <f>BP325+N324+M325-BB325</f>
      </c>
      <c r="BR325">
        <f>BQ325+Q324+P325-BC325</f>
      </c>
      <c r="BS325">
        <f>BR325+T324+S325-BD325</f>
      </c>
      <c r="BT325">
        <f>BS325+W324+V325-BE325</f>
      </c>
      <c r="BU325">
        <f>BT325+Z324+Y325-BF325</f>
      </c>
      <c r="BV325">
        <f>BU325+AC324+AB325-BG325</f>
      </c>
      <c r="BW325">
        <f>BV325+AF324+AE325-BH325</f>
      </c>
      <c r="BX325">
        <f>BW325+AI324+AH325-BI325</f>
      </c>
      <c r="BY325">
        <f>BX325+AL324+AK325-BJ325</f>
      </c>
      <c r="BZ325">
        <f>BY325+AO324+AN325-BK325</f>
      </c>
      <c r="CA325">
        <f>BZ325+AR324+AQ325-BL325</f>
      </c>
      <c r="CB325">
        <f>CA325+AU324+AT325-BM325</f>
      </c>
      <c r="CC325">
        <f>MAX(0,Plan!$B$6-SUM(AY325:BM325))</f>
      </c>
    </row>
    <row r="326" spans="1:81" x14ac:dyDescent="0.25">
      <c r="A326">
        <v>321</v>
      </c>
      <c r="B326" s="22">
        <f>EDATE(Plan!$B$5,A326-1)</f>
      </c>
      <c r="C326" s="14">
        <f>ROUND(AY326+MIN(E325+D326-AY326,$CC326),2)</f>
      </c>
      <c r="D326" s="14">
        <f>ROUND(ROUND(E325*100,0)*ROUND(D$3*100000,0)/1200000,0)/100</f>
      </c>
      <c r="E326" s="14">
        <f>ROUND(E325+D326-C326,2)</f>
      </c>
      <c r="F326" s="14">
        <f>ROUND(AZ326+MIN(H325+G326-AZ326,MAX(0,$CC326-BN326)),2)</f>
      </c>
      <c r="G326" s="14">
        <f>ROUND(ROUND(H325*100,0)*ROUND(G$3*100000,0)/1200000,0)/100</f>
      </c>
      <c r="H326" s="14">
        <f>ROUND(H325+G326-F326,2)</f>
      </c>
      <c r="I326" s="14">
        <f>ROUND(BA326+MIN(K325+J326-BA326,MAX(0,$CC326-BO326)),2)</f>
      </c>
      <c r="J326" s="14">
        <f>ROUND(ROUND(K325*100,0)*ROUND(J$3*100000,0)/1200000,0)/100</f>
      </c>
      <c r="K326" s="14">
        <f>ROUND(K325+J326-I326,2)</f>
      </c>
      <c r="L326" s="14">
        <f>ROUND(BB326+MIN(N325+M326-BB326,MAX(0,$CC326-BP326)),2)</f>
      </c>
      <c r="M326" s="14">
        <f>ROUND(ROUND(N325*100,0)*ROUND(M$3*100000,0)/1200000,0)/100</f>
      </c>
      <c r="N326" s="14">
        <f>ROUND(N325+M326-L326,2)</f>
      </c>
      <c r="O326" s="14">
        <f>ROUND(BC326+MIN(Q325+P326-BC326,MAX(0,$CC326-BQ326)),2)</f>
      </c>
      <c r="P326" s="14">
        <f>ROUND(ROUND(Q325*100,0)*ROUND(P$3*100000,0)/1200000,0)/100</f>
      </c>
      <c r="Q326" s="14">
        <f>ROUND(Q325+P326-O326,2)</f>
      </c>
      <c r="R326" s="14">
        <f>ROUND(BD326+MIN(T325+S326-BD326,MAX(0,$CC326-BR326)),2)</f>
      </c>
      <c r="S326" s="14">
        <f>ROUND(ROUND(T325*100,0)*ROUND(S$3*100000,0)/1200000,0)/100</f>
      </c>
      <c r="T326" s="14">
        <f>ROUND(T325+S326-R326,2)</f>
      </c>
      <c r="U326" s="14">
        <f>ROUND(BE326+MIN(W325+V326-BE326,MAX(0,$CC326-BS326)),2)</f>
      </c>
      <c r="V326" s="14">
        <f>ROUND(ROUND(W325*100,0)*ROUND(V$3*100000,0)/1200000,0)/100</f>
      </c>
      <c r="W326" s="14">
        <f>ROUND(W325+V326-U326,2)</f>
      </c>
      <c r="X326" s="14">
        <f>ROUND(BF326+MIN(Z325+Y326-BF326,MAX(0,$CC326-BT326)),2)</f>
      </c>
      <c r="Y326" s="14">
        <f>ROUND(ROUND(Z325*100,0)*ROUND(Y$3*100000,0)/1200000,0)/100</f>
      </c>
      <c r="Z326" s="14">
        <f>ROUND(Z325+Y326-X326,2)</f>
      </c>
      <c r="AA326" s="14">
        <f>ROUND(BG326+MIN(AC325+AB326-BG326,MAX(0,$CC326-BU326)),2)</f>
      </c>
      <c r="AB326" s="14">
        <f>ROUND(ROUND(AC325*100,0)*ROUND(AB$3*100000,0)/1200000,0)/100</f>
      </c>
      <c r="AC326" s="14">
        <f>ROUND(AC325+AB326-AA326,2)</f>
      </c>
      <c r="AD326" s="14">
        <f>ROUND(BH326+MIN(AF325+AE326-BH326,MAX(0,$CC326-BV326)),2)</f>
      </c>
      <c r="AE326" s="14">
        <f>ROUND(ROUND(AF325*100,0)*ROUND(AE$3*100000,0)/1200000,0)/100</f>
      </c>
      <c r="AF326" s="14">
        <f>ROUND(AF325+AE326-AD326,2)</f>
      </c>
      <c r="AG326" s="14">
        <f>ROUND(BI326+MIN(AI325+AH326-BI326,MAX(0,$CC326-BW326)),2)</f>
      </c>
      <c r="AH326" s="14">
        <f>ROUND(ROUND(AI325*100,0)*ROUND(AH$3*100000,0)/1200000,0)/100</f>
      </c>
      <c r="AI326" s="14">
        <f>ROUND(AI325+AH326-AG326,2)</f>
      </c>
      <c r="AJ326" s="14">
        <f>ROUND(BJ326+MIN(AL325+AK326-BJ326,MAX(0,$CC326-BX326)),2)</f>
      </c>
      <c r="AK326" s="14">
        <f>ROUND(ROUND(AL325*100,0)*ROUND(AK$3*100000,0)/1200000,0)/100</f>
      </c>
      <c r="AL326" s="14">
        <f>ROUND(AL325+AK326-AJ326,2)</f>
      </c>
      <c r="AM326" s="14">
        <f>ROUND(BK326+MIN(AO325+AN326-BK326,MAX(0,$CC326-BY326)),2)</f>
      </c>
      <c r="AN326" s="14">
        <f>ROUND(ROUND(AO325*100,0)*ROUND(AN$3*100000,0)/1200000,0)/100</f>
      </c>
      <c r="AO326" s="14">
        <f>ROUND(AO325+AN326-AM326,2)</f>
      </c>
      <c r="AP326" s="14">
        <f>ROUND(BL326+MIN(AR325+AQ326-BL326,MAX(0,$CC326-BZ326)),2)</f>
      </c>
      <c r="AQ326" s="14">
        <f>ROUND(ROUND(AR325*100,0)*ROUND(AQ$3*100000,0)/1200000,0)/100</f>
      </c>
      <c r="AR326" s="14">
        <f>ROUND(AR325+AQ326-AP326,2)</f>
      </c>
      <c r="AS326" s="14">
        <f>ROUND(BM326+MIN(AU325+AT326-BM326,MAX(0,$CC326-CA326)),2)</f>
      </c>
      <c r="AT326" s="14">
        <f>ROUND(ROUND(AU325*100,0)*ROUND(AT$3*100000,0)/1200000,0)/100</f>
      </c>
      <c r="AU326" s="14">
        <f>ROUND(AU325+AT326-AS326,2)</f>
      </c>
      <c r="AV326" s="11">
        <f>SUMIF($C$4:$AU$4,"Payment",C326:AU326)</f>
      </c>
      <c r="AW326" s="11">
        <f>SUMIF($C$4:$AU$4,"Interest",C326:AU326)</f>
      </c>
      <c r="AX326" s="11">
        <f>ROUND(SUMIF($C$4:$AU$4,"Balance",C326:AU326),2)</f>
      </c>
      <c r="AY326">
        <f>MIN(E325+D326,C$3)</f>
      </c>
      <c r="AZ326">
        <f>MIN(H325+G326,F$3)</f>
      </c>
      <c r="BA326">
        <f>MIN(K325+J326,I$3)</f>
      </c>
      <c r="BB326">
        <f>MIN(N325+M326,L$3)</f>
      </c>
      <c r="BC326">
        <f>MIN(Q325+P326,O$3)</f>
      </c>
      <c r="BD326">
        <f>MIN(T325+S326,R$3)</f>
      </c>
      <c r="BE326">
        <f>MIN(W325+V326,U$3)</f>
      </c>
      <c r="BF326">
        <f>MIN(Z325+Y326,X$3)</f>
      </c>
      <c r="BG326">
        <f>MIN(AC325+AB326,AA$3)</f>
      </c>
      <c r="BH326">
        <f>MIN(AF325+AE326,AD$3)</f>
      </c>
      <c r="BI326">
        <f>MIN(AI325+AH326,AG$3)</f>
      </c>
      <c r="BJ326">
        <f>MIN(AL325+AK326,AJ$3)</f>
      </c>
      <c r="BK326">
        <f>MIN(AO325+AN326,AM$3)</f>
      </c>
      <c r="BL326">
        <f>MIN(AR325+AQ326,AP$3)</f>
      </c>
      <c r="BM326">
        <f>MIN(AU325+AT326,AS$3)</f>
      </c>
      <c r="BN326">
        <f>E325+D326-AY326</f>
      </c>
      <c r="BO326">
        <f>BN326+H325+G326-AZ326</f>
      </c>
      <c r="BP326">
        <f>BO326+K325+J326-BA326</f>
      </c>
      <c r="BQ326">
        <f>BP326+N325+M326-BB326</f>
      </c>
      <c r="BR326">
        <f>BQ326+Q325+P326-BC326</f>
      </c>
      <c r="BS326">
        <f>BR326+T325+S326-BD326</f>
      </c>
      <c r="BT326">
        <f>BS326+W325+V326-BE326</f>
      </c>
      <c r="BU326">
        <f>BT326+Z325+Y326-BF326</f>
      </c>
      <c r="BV326">
        <f>BU326+AC325+AB326-BG326</f>
      </c>
      <c r="BW326">
        <f>BV326+AF325+AE326-BH326</f>
      </c>
      <c r="BX326">
        <f>BW326+AI325+AH326-BI326</f>
      </c>
      <c r="BY326">
        <f>BX326+AL325+AK326-BJ326</f>
      </c>
      <c r="BZ326">
        <f>BY326+AO325+AN326-BK326</f>
      </c>
      <c r="CA326">
        <f>BZ326+AR325+AQ326-BL326</f>
      </c>
      <c r="CB326">
        <f>CA326+AU325+AT326-BM326</f>
      </c>
      <c r="CC326">
        <f>MAX(0,Plan!$B$6-SUM(AY326:BM326))</f>
      </c>
    </row>
    <row r="327" spans="1:81" x14ac:dyDescent="0.25">
      <c r="A327">
        <v>322</v>
      </c>
      <c r="B327" s="22">
        <f>EDATE(Plan!$B$5,A327-1)</f>
      </c>
      <c r="C327" s="14">
        <f>ROUND(AY327+MIN(E326+D327-AY327,$CC327),2)</f>
      </c>
      <c r="D327" s="14">
        <f>ROUND(ROUND(E326*100,0)*ROUND(D$3*100000,0)/1200000,0)/100</f>
      </c>
      <c r="E327" s="14">
        <f>ROUND(E326+D327-C327,2)</f>
      </c>
      <c r="F327" s="14">
        <f>ROUND(AZ327+MIN(H326+G327-AZ327,MAX(0,$CC327-BN327)),2)</f>
      </c>
      <c r="G327" s="14">
        <f>ROUND(ROUND(H326*100,0)*ROUND(G$3*100000,0)/1200000,0)/100</f>
      </c>
      <c r="H327" s="14">
        <f>ROUND(H326+G327-F327,2)</f>
      </c>
      <c r="I327" s="14">
        <f>ROUND(BA327+MIN(K326+J327-BA327,MAX(0,$CC327-BO327)),2)</f>
      </c>
      <c r="J327" s="14">
        <f>ROUND(ROUND(K326*100,0)*ROUND(J$3*100000,0)/1200000,0)/100</f>
      </c>
      <c r="K327" s="14">
        <f>ROUND(K326+J327-I327,2)</f>
      </c>
      <c r="L327" s="14">
        <f>ROUND(BB327+MIN(N326+M327-BB327,MAX(0,$CC327-BP327)),2)</f>
      </c>
      <c r="M327" s="14">
        <f>ROUND(ROUND(N326*100,0)*ROUND(M$3*100000,0)/1200000,0)/100</f>
      </c>
      <c r="N327" s="14">
        <f>ROUND(N326+M327-L327,2)</f>
      </c>
      <c r="O327" s="14">
        <f>ROUND(BC327+MIN(Q326+P327-BC327,MAX(0,$CC327-BQ327)),2)</f>
      </c>
      <c r="P327" s="14">
        <f>ROUND(ROUND(Q326*100,0)*ROUND(P$3*100000,0)/1200000,0)/100</f>
      </c>
      <c r="Q327" s="14">
        <f>ROUND(Q326+P327-O327,2)</f>
      </c>
      <c r="R327" s="14">
        <f>ROUND(BD327+MIN(T326+S327-BD327,MAX(0,$CC327-BR327)),2)</f>
      </c>
      <c r="S327" s="14">
        <f>ROUND(ROUND(T326*100,0)*ROUND(S$3*100000,0)/1200000,0)/100</f>
      </c>
      <c r="T327" s="14">
        <f>ROUND(T326+S327-R327,2)</f>
      </c>
      <c r="U327" s="14">
        <f>ROUND(BE327+MIN(W326+V327-BE327,MAX(0,$CC327-BS327)),2)</f>
      </c>
      <c r="V327" s="14">
        <f>ROUND(ROUND(W326*100,0)*ROUND(V$3*100000,0)/1200000,0)/100</f>
      </c>
      <c r="W327" s="14">
        <f>ROUND(W326+V327-U327,2)</f>
      </c>
      <c r="X327" s="14">
        <f>ROUND(BF327+MIN(Z326+Y327-BF327,MAX(0,$CC327-BT327)),2)</f>
      </c>
      <c r="Y327" s="14">
        <f>ROUND(ROUND(Z326*100,0)*ROUND(Y$3*100000,0)/1200000,0)/100</f>
      </c>
      <c r="Z327" s="14">
        <f>ROUND(Z326+Y327-X327,2)</f>
      </c>
      <c r="AA327" s="14">
        <f>ROUND(BG327+MIN(AC326+AB327-BG327,MAX(0,$CC327-BU327)),2)</f>
      </c>
      <c r="AB327" s="14">
        <f>ROUND(ROUND(AC326*100,0)*ROUND(AB$3*100000,0)/1200000,0)/100</f>
      </c>
      <c r="AC327" s="14">
        <f>ROUND(AC326+AB327-AA327,2)</f>
      </c>
      <c r="AD327" s="14">
        <f>ROUND(BH327+MIN(AF326+AE327-BH327,MAX(0,$CC327-BV327)),2)</f>
      </c>
      <c r="AE327" s="14">
        <f>ROUND(ROUND(AF326*100,0)*ROUND(AE$3*100000,0)/1200000,0)/100</f>
      </c>
      <c r="AF327" s="14">
        <f>ROUND(AF326+AE327-AD327,2)</f>
      </c>
      <c r="AG327" s="14">
        <f>ROUND(BI327+MIN(AI326+AH327-BI327,MAX(0,$CC327-BW327)),2)</f>
      </c>
      <c r="AH327" s="14">
        <f>ROUND(ROUND(AI326*100,0)*ROUND(AH$3*100000,0)/1200000,0)/100</f>
      </c>
      <c r="AI327" s="14">
        <f>ROUND(AI326+AH327-AG327,2)</f>
      </c>
      <c r="AJ327" s="14">
        <f>ROUND(BJ327+MIN(AL326+AK327-BJ327,MAX(0,$CC327-BX327)),2)</f>
      </c>
      <c r="AK327" s="14">
        <f>ROUND(ROUND(AL326*100,0)*ROUND(AK$3*100000,0)/1200000,0)/100</f>
      </c>
      <c r="AL327" s="14">
        <f>ROUND(AL326+AK327-AJ327,2)</f>
      </c>
      <c r="AM327" s="14">
        <f>ROUND(BK327+MIN(AO326+AN327-BK327,MAX(0,$CC327-BY327)),2)</f>
      </c>
      <c r="AN327" s="14">
        <f>ROUND(ROUND(AO326*100,0)*ROUND(AN$3*100000,0)/1200000,0)/100</f>
      </c>
      <c r="AO327" s="14">
        <f>ROUND(AO326+AN327-AM327,2)</f>
      </c>
      <c r="AP327" s="14">
        <f>ROUND(BL327+MIN(AR326+AQ327-BL327,MAX(0,$CC327-BZ327)),2)</f>
      </c>
      <c r="AQ327" s="14">
        <f>ROUND(ROUND(AR326*100,0)*ROUND(AQ$3*100000,0)/1200000,0)/100</f>
      </c>
      <c r="AR327" s="14">
        <f>ROUND(AR326+AQ327-AP327,2)</f>
      </c>
      <c r="AS327" s="14">
        <f>ROUND(BM327+MIN(AU326+AT327-BM327,MAX(0,$CC327-CA327)),2)</f>
      </c>
      <c r="AT327" s="14">
        <f>ROUND(ROUND(AU326*100,0)*ROUND(AT$3*100000,0)/1200000,0)/100</f>
      </c>
      <c r="AU327" s="14">
        <f>ROUND(AU326+AT327-AS327,2)</f>
      </c>
      <c r="AV327" s="11">
        <f>SUMIF($C$4:$AU$4,"Payment",C327:AU327)</f>
      </c>
      <c r="AW327" s="11">
        <f>SUMIF($C$4:$AU$4,"Interest",C327:AU327)</f>
      </c>
      <c r="AX327" s="11">
        <f>ROUND(SUMIF($C$4:$AU$4,"Balance",C327:AU327),2)</f>
      </c>
      <c r="AY327">
        <f>MIN(E326+D327,C$3)</f>
      </c>
      <c r="AZ327">
        <f>MIN(H326+G327,F$3)</f>
      </c>
      <c r="BA327">
        <f>MIN(K326+J327,I$3)</f>
      </c>
      <c r="BB327">
        <f>MIN(N326+M327,L$3)</f>
      </c>
      <c r="BC327">
        <f>MIN(Q326+P327,O$3)</f>
      </c>
      <c r="BD327">
        <f>MIN(T326+S327,R$3)</f>
      </c>
      <c r="BE327">
        <f>MIN(W326+V327,U$3)</f>
      </c>
      <c r="BF327">
        <f>MIN(Z326+Y327,X$3)</f>
      </c>
      <c r="BG327">
        <f>MIN(AC326+AB327,AA$3)</f>
      </c>
      <c r="BH327">
        <f>MIN(AF326+AE327,AD$3)</f>
      </c>
      <c r="BI327">
        <f>MIN(AI326+AH327,AG$3)</f>
      </c>
      <c r="BJ327">
        <f>MIN(AL326+AK327,AJ$3)</f>
      </c>
      <c r="BK327">
        <f>MIN(AO326+AN327,AM$3)</f>
      </c>
      <c r="BL327">
        <f>MIN(AR326+AQ327,AP$3)</f>
      </c>
      <c r="BM327">
        <f>MIN(AU326+AT327,AS$3)</f>
      </c>
      <c r="BN327">
        <f>E326+D327-AY327</f>
      </c>
      <c r="BO327">
        <f>BN327+H326+G327-AZ327</f>
      </c>
      <c r="BP327">
        <f>BO327+K326+J327-BA327</f>
      </c>
      <c r="BQ327">
        <f>BP327+N326+M327-BB327</f>
      </c>
      <c r="BR327">
        <f>BQ327+Q326+P327-BC327</f>
      </c>
      <c r="BS327">
        <f>BR327+T326+S327-BD327</f>
      </c>
      <c r="BT327">
        <f>BS327+W326+V327-BE327</f>
      </c>
      <c r="BU327">
        <f>BT327+Z326+Y327-BF327</f>
      </c>
      <c r="BV327">
        <f>BU327+AC326+AB327-BG327</f>
      </c>
      <c r="BW327">
        <f>BV327+AF326+AE327-BH327</f>
      </c>
      <c r="BX327">
        <f>BW327+AI326+AH327-BI327</f>
      </c>
      <c r="BY327">
        <f>BX327+AL326+AK327-BJ327</f>
      </c>
      <c r="BZ327">
        <f>BY327+AO326+AN327-BK327</f>
      </c>
      <c r="CA327">
        <f>BZ327+AR326+AQ327-BL327</f>
      </c>
      <c r="CB327">
        <f>CA327+AU326+AT327-BM327</f>
      </c>
      <c r="CC327">
        <f>MAX(0,Plan!$B$6-SUM(AY327:BM327))</f>
      </c>
    </row>
    <row r="328" spans="1:81" x14ac:dyDescent="0.25">
      <c r="A328">
        <v>323</v>
      </c>
      <c r="B328" s="22">
        <f>EDATE(Plan!$B$5,A328-1)</f>
      </c>
      <c r="C328" s="14">
        <f>ROUND(AY328+MIN(E327+D328-AY328,$CC328),2)</f>
      </c>
      <c r="D328" s="14">
        <f>ROUND(ROUND(E327*100,0)*ROUND(D$3*100000,0)/1200000,0)/100</f>
      </c>
      <c r="E328" s="14">
        <f>ROUND(E327+D328-C328,2)</f>
      </c>
      <c r="F328" s="14">
        <f>ROUND(AZ328+MIN(H327+G328-AZ328,MAX(0,$CC328-BN328)),2)</f>
      </c>
      <c r="G328" s="14">
        <f>ROUND(ROUND(H327*100,0)*ROUND(G$3*100000,0)/1200000,0)/100</f>
      </c>
      <c r="H328" s="14">
        <f>ROUND(H327+G328-F328,2)</f>
      </c>
      <c r="I328" s="14">
        <f>ROUND(BA328+MIN(K327+J328-BA328,MAX(0,$CC328-BO328)),2)</f>
      </c>
      <c r="J328" s="14">
        <f>ROUND(ROUND(K327*100,0)*ROUND(J$3*100000,0)/1200000,0)/100</f>
      </c>
      <c r="K328" s="14">
        <f>ROUND(K327+J328-I328,2)</f>
      </c>
      <c r="L328" s="14">
        <f>ROUND(BB328+MIN(N327+M328-BB328,MAX(0,$CC328-BP328)),2)</f>
      </c>
      <c r="M328" s="14">
        <f>ROUND(ROUND(N327*100,0)*ROUND(M$3*100000,0)/1200000,0)/100</f>
      </c>
      <c r="N328" s="14">
        <f>ROUND(N327+M328-L328,2)</f>
      </c>
      <c r="O328" s="14">
        <f>ROUND(BC328+MIN(Q327+P328-BC328,MAX(0,$CC328-BQ328)),2)</f>
      </c>
      <c r="P328" s="14">
        <f>ROUND(ROUND(Q327*100,0)*ROUND(P$3*100000,0)/1200000,0)/100</f>
      </c>
      <c r="Q328" s="14">
        <f>ROUND(Q327+P328-O328,2)</f>
      </c>
      <c r="R328" s="14">
        <f>ROUND(BD328+MIN(T327+S328-BD328,MAX(0,$CC328-BR328)),2)</f>
      </c>
      <c r="S328" s="14">
        <f>ROUND(ROUND(T327*100,0)*ROUND(S$3*100000,0)/1200000,0)/100</f>
      </c>
      <c r="T328" s="14">
        <f>ROUND(T327+S328-R328,2)</f>
      </c>
      <c r="U328" s="14">
        <f>ROUND(BE328+MIN(W327+V328-BE328,MAX(0,$CC328-BS328)),2)</f>
      </c>
      <c r="V328" s="14">
        <f>ROUND(ROUND(W327*100,0)*ROUND(V$3*100000,0)/1200000,0)/100</f>
      </c>
      <c r="W328" s="14">
        <f>ROUND(W327+V328-U328,2)</f>
      </c>
      <c r="X328" s="14">
        <f>ROUND(BF328+MIN(Z327+Y328-BF328,MAX(0,$CC328-BT328)),2)</f>
      </c>
      <c r="Y328" s="14">
        <f>ROUND(ROUND(Z327*100,0)*ROUND(Y$3*100000,0)/1200000,0)/100</f>
      </c>
      <c r="Z328" s="14">
        <f>ROUND(Z327+Y328-X328,2)</f>
      </c>
      <c r="AA328" s="14">
        <f>ROUND(BG328+MIN(AC327+AB328-BG328,MAX(0,$CC328-BU328)),2)</f>
      </c>
      <c r="AB328" s="14">
        <f>ROUND(ROUND(AC327*100,0)*ROUND(AB$3*100000,0)/1200000,0)/100</f>
      </c>
      <c r="AC328" s="14">
        <f>ROUND(AC327+AB328-AA328,2)</f>
      </c>
      <c r="AD328" s="14">
        <f>ROUND(BH328+MIN(AF327+AE328-BH328,MAX(0,$CC328-BV328)),2)</f>
      </c>
      <c r="AE328" s="14">
        <f>ROUND(ROUND(AF327*100,0)*ROUND(AE$3*100000,0)/1200000,0)/100</f>
      </c>
      <c r="AF328" s="14">
        <f>ROUND(AF327+AE328-AD328,2)</f>
      </c>
      <c r="AG328" s="14">
        <f>ROUND(BI328+MIN(AI327+AH328-BI328,MAX(0,$CC328-BW328)),2)</f>
      </c>
      <c r="AH328" s="14">
        <f>ROUND(ROUND(AI327*100,0)*ROUND(AH$3*100000,0)/1200000,0)/100</f>
      </c>
      <c r="AI328" s="14">
        <f>ROUND(AI327+AH328-AG328,2)</f>
      </c>
      <c r="AJ328" s="14">
        <f>ROUND(BJ328+MIN(AL327+AK328-BJ328,MAX(0,$CC328-BX328)),2)</f>
      </c>
      <c r="AK328" s="14">
        <f>ROUND(ROUND(AL327*100,0)*ROUND(AK$3*100000,0)/1200000,0)/100</f>
      </c>
      <c r="AL328" s="14">
        <f>ROUND(AL327+AK328-AJ328,2)</f>
      </c>
      <c r="AM328" s="14">
        <f>ROUND(BK328+MIN(AO327+AN328-BK328,MAX(0,$CC328-BY328)),2)</f>
      </c>
      <c r="AN328" s="14">
        <f>ROUND(ROUND(AO327*100,0)*ROUND(AN$3*100000,0)/1200000,0)/100</f>
      </c>
      <c r="AO328" s="14">
        <f>ROUND(AO327+AN328-AM328,2)</f>
      </c>
      <c r="AP328" s="14">
        <f>ROUND(BL328+MIN(AR327+AQ328-BL328,MAX(0,$CC328-BZ328)),2)</f>
      </c>
      <c r="AQ328" s="14">
        <f>ROUND(ROUND(AR327*100,0)*ROUND(AQ$3*100000,0)/1200000,0)/100</f>
      </c>
      <c r="AR328" s="14">
        <f>ROUND(AR327+AQ328-AP328,2)</f>
      </c>
      <c r="AS328" s="14">
        <f>ROUND(BM328+MIN(AU327+AT328-BM328,MAX(0,$CC328-CA328)),2)</f>
      </c>
      <c r="AT328" s="14">
        <f>ROUND(ROUND(AU327*100,0)*ROUND(AT$3*100000,0)/1200000,0)/100</f>
      </c>
      <c r="AU328" s="14">
        <f>ROUND(AU327+AT328-AS328,2)</f>
      </c>
      <c r="AV328" s="11">
        <f>SUMIF($C$4:$AU$4,"Payment",C328:AU328)</f>
      </c>
      <c r="AW328" s="11">
        <f>SUMIF($C$4:$AU$4,"Interest",C328:AU328)</f>
      </c>
      <c r="AX328" s="11">
        <f>ROUND(SUMIF($C$4:$AU$4,"Balance",C328:AU328),2)</f>
      </c>
      <c r="AY328">
        <f>MIN(E327+D328,C$3)</f>
      </c>
      <c r="AZ328">
        <f>MIN(H327+G328,F$3)</f>
      </c>
      <c r="BA328">
        <f>MIN(K327+J328,I$3)</f>
      </c>
      <c r="BB328">
        <f>MIN(N327+M328,L$3)</f>
      </c>
      <c r="BC328">
        <f>MIN(Q327+P328,O$3)</f>
      </c>
      <c r="BD328">
        <f>MIN(T327+S328,R$3)</f>
      </c>
      <c r="BE328">
        <f>MIN(W327+V328,U$3)</f>
      </c>
      <c r="BF328">
        <f>MIN(Z327+Y328,X$3)</f>
      </c>
      <c r="BG328">
        <f>MIN(AC327+AB328,AA$3)</f>
      </c>
      <c r="BH328">
        <f>MIN(AF327+AE328,AD$3)</f>
      </c>
      <c r="BI328">
        <f>MIN(AI327+AH328,AG$3)</f>
      </c>
      <c r="BJ328">
        <f>MIN(AL327+AK328,AJ$3)</f>
      </c>
      <c r="BK328">
        <f>MIN(AO327+AN328,AM$3)</f>
      </c>
      <c r="BL328">
        <f>MIN(AR327+AQ328,AP$3)</f>
      </c>
      <c r="BM328">
        <f>MIN(AU327+AT328,AS$3)</f>
      </c>
      <c r="BN328">
        <f>E327+D328-AY328</f>
      </c>
      <c r="BO328">
        <f>BN328+H327+G328-AZ328</f>
      </c>
      <c r="BP328">
        <f>BO328+K327+J328-BA328</f>
      </c>
      <c r="BQ328">
        <f>BP328+N327+M328-BB328</f>
      </c>
      <c r="BR328">
        <f>BQ328+Q327+P328-BC328</f>
      </c>
      <c r="BS328">
        <f>BR328+T327+S328-BD328</f>
      </c>
      <c r="BT328">
        <f>BS328+W327+V328-BE328</f>
      </c>
      <c r="BU328">
        <f>BT328+Z327+Y328-BF328</f>
      </c>
      <c r="BV328">
        <f>BU328+AC327+AB328-BG328</f>
      </c>
      <c r="BW328">
        <f>BV328+AF327+AE328-BH328</f>
      </c>
      <c r="BX328">
        <f>BW328+AI327+AH328-BI328</f>
      </c>
      <c r="BY328">
        <f>BX328+AL327+AK328-BJ328</f>
      </c>
      <c r="BZ328">
        <f>BY328+AO327+AN328-BK328</f>
      </c>
      <c r="CA328">
        <f>BZ328+AR327+AQ328-BL328</f>
      </c>
      <c r="CB328">
        <f>CA328+AU327+AT328-BM328</f>
      </c>
      <c r="CC328">
        <f>MAX(0,Plan!$B$6-SUM(AY328:BM328))</f>
      </c>
    </row>
    <row r="329" spans="1:81" x14ac:dyDescent="0.25">
      <c r="A329">
        <v>324</v>
      </c>
      <c r="B329" s="22">
        <f>EDATE(Plan!$B$5,A329-1)</f>
      </c>
      <c r="C329" s="14">
        <f>ROUND(AY329+MIN(E328+D329-AY329,$CC329),2)</f>
      </c>
      <c r="D329" s="14">
        <f>ROUND(ROUND(E328*100,0)*ROUND(D$3*100000,0)/1200000,0)/100</f>
      </c>
      <c r="E329" s="14">
        <f>ROUND(E328+D329-C329,2)</f>
      </c>
      <c r="F329" s="14">
        <f>ROUND(AZ329+MIN(H328+G329-AZ329,MAX(0,$CC329-BN329)),2)</f>
      </c>
      <c r="G329" s="14">
        <f>ROUND(ROUND(H328*100,0)*ROUND(G$3*100000,0)/1200000,0)/100</f>
      </c>
      <c r="H329" s="14">
        <f>ROUND(H328+G329-F329,2)</f>
      </c>
      <c r="I329" s="14">
        <f>ROUND(BA329+MIN(K328+J329-BA329,MAX(0,$CC329-BO329)),2)</f>
      </c>
      <c r="J329" s="14">
        <f>ROUND(ROUND(K328*100,0)*ROUND(J$3*100000,0)/1200000,0)/100</f>
      </c>
      <c r="K329" s="14">
        <f>ROUND(K328+J329-I329,2)</f>
      </c>
      <c r="L329" s="14">
        <f>ROUND(BB329+MIN(N328+M329-BB329,MAX(0,$CC329-BP329)),2)</f>
      </c>
      <c r="M329" s="14">
        <f>ROUND(ROUND(N328*100,0)*ROUND(M$3*100000,0)/1200000,0)/100</f>
      </c>
      <c r="N329" s="14">
        <f>ROUND(N328+M329-L329,2)</f>
      </c>
      <c r="O329" s="14">
        <f>ROUND(BC329+MIN(Q328+P329-BC329,MAX(0,$CC329-BQ329)),2)</f>
      </c>
      <c r="P329" s="14">
        <f>ROUND(ROUND(Q328*100,0)*ROUND(P$3*100000,0)/1200000,0)/100</f>
      </c>
      <c r="Q329" s="14">
        <f>ROUND(Q328+P329-O329,2)</f>
      </c>
      <c r="R329" s="14">
        <f>ROUND(BD329+MIN(T328+S329-BD329,MAX(0,$CC329-BR329)),2)</f>
      </c>
      <c r="S329" s="14">
        <f>ROUND(ROUND(T328*100,0)*ROUND(S$3*100000,0)/1200000,0)/100</f>
      </c>
      <c r="T329" s="14">
        <f>ROUND(T328+S329-R329,2)</f>
      </c>
      <c r="U329" s="14">
        <f>ROUND(BE329+MIN(W328+V329-BE329,MAX(0,$CC329-BS329)),2)</f>
      </c>
      <c r="V329" s="14">
        <f>ROUND(ROUND(W328*100,0)*ROUND(V$3*100000,0)/1200000,0)/100</f>
      </c>
      <c r="W329" s="14">
        <f>ROUND(W328+V329-U329,2)</f>
      </c>
      <c r="X329" s="14">
        <f>ROUND(BF329+MIN(Z328+Y329-BF329,MAX(0,$CC329-BT329)),2)</f>
      </c>
      <c r="Y329" s="14">
        <f>ROUND(ROUND(Z328*100,0)*ROUND(Y$3*100000,0)/1200000,0)/100</f>
      </c>
      <c r="Z329" s="14">
        <f>ROUND(Z328+Y329-X329,2)</f>
      </c>
      <c r="AA329" s="14">
        <f>ROUND(BG329+MIN(AC328+AB329-BG329,MAX(0,$CC329-BU329)),2)</f>
      </c>
      <c r="AB329" s="14">
        <f>ROUND(ROUND(AC328*100,0)*ROUND(AB$3*100000,0)/1200000,0)/100</f>
      </c>
      <c r="AC329" s="14">
        <f>ROUND(AC328+AB329-AA329,2)</f>
      </c>
      <c r="AD329" s="14">
        <f>ROUND(BH329+MIN(AF328+AE329-BH329,MAX(0,$CC329-BV329)),2)</f>
      </c>
      <c r="AE329" s="14">
        <f>ROUND(ROUND(AF328*100,0)*ROUND(AE$3*100000,0)/1200000,0)/100</f>
      </c>
      <c r="AF329" s="14">
        <f>ROUND(AF328+AE329-AD329,2)</f>
      </c>
      <c r="AG329" s="14">
        <f>ROUND(BI329+MIN(AI328+AH329-BI329,MAX(0,$CC329-BW329)),2)</f>
      </c>
      <c r="AH329" s="14">
        <f>ROUND(ROUND(AI328*100,0)*ROUND(AH$3*100000,0)/1200000,0)/100</f>
      </c>
      <c r="AI329" s="14">
        <f>ROUND(AI328+AH329-AG329,2)</f>
      </c>
      <c r="AJ329" s="14">
        <f>ROUND(BJ329+MIN(AL328+AK329-BJ329,MAX(0,$CC329-BX329)),2)</f>
      </c>
      <c r="AK329" s="14">
        <f>ROUND(ROUND(AL328*100,0)*ROUND(AK$3*100000,0)/1200000,0)/100</f>
      </c>
      <c r="AL329" s="14">
        <f>ROUND(AL328+AK329-AJ329,2)</f>
      </c>
      <c r="AM329" s="14">
        <f>ROUND(BK329+MIN(AO328+AN329-BK329,MAX(0,$CC329-BY329)),2)</f>
      </c>
      <c r="AN329" s="14">
        <f>ROUND(ROUND(AO328*100,0)*ROUND(AN$3*100000,0)/1200000,0)/100</f>
      </c>
      <c r="AO329" s="14">
        <f>ROUND(AO328+AN329-AM329,2)</f>
      </c>
      <c r="AP329" s="14">
        <f>ROUND(BL329+MIN(AR328+AQ329-BL329,MAX(0,$CC329-BZ329)),2)</f>
      </c>
      <c r="AQ329" s="14">
        <f>ROUND(ROUND(AR328*100,0)*ROUND(AQ$3*100000,0)/1200000,0)/100</f>
      </c>
      <c r="AR329" s="14">
        <f>ROUND(AR328+AQ329-AP329,2)</f>
      </c>
      <c r="AS329" s="14">
        <f>ROUND(BM329+MIN(AU328+AT329-BM329,MAX(0,$CC329-CA329)),2)</f>
      </c>
      <c r="AT329" s="14">
        <f>ROUND(ROUND(AU328*100,0)*ROUND(AT$3*100000,0)/1200000,0)/100</f>
      </c>
      <c r="AU329" s="14">
        <f>ROUND(AU328+AT329-AS329,2)</f>
      </c>
      <c r="AV329" s="11">
        <f>SUMIF($C$4:$AU$4,"Payment",C329:AU329)</f>
      </c>
      <c r="AW329" s="11">
        <f>SUMIF($C$4:$AU$4,"Interest",C329:AU329)</f>
      </c>
      <c r="AX329" s="11">
        <f>ROUND(SUMIF($C$4:$AU$4,"Balance",C329:AU329),2)</f>
      </c>
      <c r="AY329">
        <f>MIN(E328+D329,C$3)</f>
      </c>
      <c r="AZ329">
        <f>MIN(H328+G329,F$3)</f>
      </c>
      <c r="BA329">
        <f>MIN(K328+J329,I$3)</f>
      </c>
      <c r="BB329">
        <f>MIN(N328+M329,L$3)</f>
      </c>
      <c r="BC329">
        <f>MIN(Q328+P329,O$3)</f>
      </c>
      <c r="BD329">
        <f>MIN(T328+S329,R$3)</f>
      </c>
      <c r="BE329">
        <f>MIN(W328+V329,U$3)</f>
      </c>
      <c r="BF329">
        <f>MIN(Z328+Y329,X$3)</f>
      </c>
      <c r="BG329">
        <f>MIN(AC328+AB329,AA$3)</f>
      </c>
      <c r="BH329">
        <f>MIN(AF328+AE329,AD$3)</f>
      </c>
      <c r="BI329">
        <f>MIN(AI328+AH329,AG$3)</f>
      </c>
      <c r="BJ329">
        <f>MIN(AL328+AK329,AJ$3)</f>
      </c>
      <c r="BK329">
        <f>MIN(AO328+AN329,AM$3)</f>
      </c>
      <c r="BL329">
        <f>MIN(AR328+AQ329,AP$3)</f>
      </c>
      <c r="BM329">
        <f>MIN(AU328+AT329,AS$3)</f>
      </c>
      <c r="BN329">
        <f>E328+D329-AY329</f>
      </c>
      <c r="BO329">
        <f>BN329+H328+G329-AZ329</f>
      </c>
      <c r="BP329">
        <f>BO329+K328+J329-BA329</f>
      </c>
      <c r="BQ329">
        <f>BP329+N328+M329-BB329</f>
      </c>
      <c r="BR329">
        <f>BQ329+Q328+P329-BC329</f>
      </c>
      <c r="BS329">
        <f>BR329+T328+S329-BD329</f>
      </c>
      <c r="BT329">
        <f>BS329+W328+V329-BE329</f>
      </c>
      <c r="BU329">
        <f>BT329+Z328+Y329-BF329</f>
      </c>
      <c r="BV329">
        <f>BU329+AC328+AB329-BG329</f>
      </c>
      <c r="BW329">
        <f>BV329+AF328+AE329-BH329</f>
      </c>
      <c r="BX329">
        <f>BW329+AI328+AH329-BI329</f>
      </c>
      <c r="BY329">
        <f>BX329+AL328+AK329-BJ329</f>
      </c>
      <c r="BZ329">
        <f>BY329+AO328+AN329-BK329</f>
      </c>
      <c r="CA329">
        <f>BZ329+AR328+AQ329-BL329</f>
      </c>
      <c r="CB329">
        <f>CA329+AU328+AT329-BM329</f>
      </c>
      <c r="CC329">
        <f>MAX(0,Plan!$B$6-SUM(AY329:BM329))</f>
      </c>
    </row>
    <row r="330" spans="1:81" x14ac:dyDescent="0.25">
      <c r="A330">
        <v>325</v>
      </c>
      <c r="B330" s="22">
        <f>EDATE(Plan!$B$5,A330-1)</f>
      </c>
      <c r="C330" s="14">
        <f>ROUND(AY330+MIN(E329+D330-AY330,$CC330),2)</f>
      </c>
      <c r="D330" s="14">
        <f>ROUND(ROUND(E329*100,0)*ROUND(D$3*100000,0)/1200000,0)/100</f>
      </c>
      <c r="E330" s="14">
        <f>ROUND(E329+D330-C330,2)</f>
      </c>
      <c r="F330" s="14">
        <f>ROUND(AZ330+MIN(H329+G330-AZ330,MAX(0,$CC330-BN330)),2)</f>
      </c>
      <c r="G330" s="14">
        <f>ROUND(ROUND(H329*100,0)*ROUND(G$3*100000,0)/1200000,0)/100</f>
      </c>
      <c r="H330" s="14">
        <f>ROUND(H329+G330-F330,2)</f>
      </c>
      <c r="I330" s="14">
        <f>ROUND(BA330+MIN(K329+J330-BA330,MAX(0,$CC330-BO330)),2)</f>
      </c>
      <c r="J330" s="14">
        <f>ROUND(ROUND(K329*100,0)*ROUND(J$3*100000,0)/1200000,0)/100</f>
      </c>
      <c r="K330" s="14">
        <f>ROUND(K329+J330-I330,2)</f>
      </c>
      <c r="L330" s="14">
        <f>ROUND(BB330+MIN(N329+M330-BB330,MAX(0,$CC330-BP330)),2)</f>
      </c>
      <c r="M330" s="14">
        <f>ROUND(ROUND(N329*100,0)*ROUND(M$3*100000,0)/1200000,0)/100</f>
      </c>
      <c r="N330" s="14">
        <f>ROUND(N329+M330-L330,2)</f>
      </c>
      <c r="O330" s="14">
        <f>ROUND(BC330+MIN(Q329+P330-BC330,MAX(0,$CC330-BQ330)),2)</f>
      </c>
      <c r="P330" s="14">
        <f>ROUND(ROUND(Q329*100,0)*ROUND(P$3*100000,0)/1200000,0)/100</f>
      </c>
      <c r="Q330" s="14">
        <f>ROUND(Q329+P330-O330,2)</f>
      </c>
      <c r="R330" s="14">
        <f>ROUND(BD330+MIN(T329+S330-BD330,MAX(0,$CC330-BR330)),2)</f>
      </c>
      <c r="S330" s="14">
        <f>ROUND(ROUND(T329*100,0)*ROUND(S$3*100000,0)/1200000,0)/100</f>
      </c>
      <c r="T330" s="14">
        <f>ROUND(T329+S330-R330,2)</f>
      </c>
      <c r="U330" s="14">
        <f>ROUND(BE330+MIN(W329+V330-BE330,MAX(0,$CC330-BS330)),2)</f>
      </c>
      <c r="V330" s="14">
        <f>ROUND(ROUND(W329*100,0)*ROUND(V$3*100000,0)/1200000,0)/100</f>
      </c>
      <c r="W330" s="14">
        <f>ROUND(W329+V330-U330,2)</f>
      </c>
      <c r="X330" s="14">
        <f>ROUND(BF330+MIN(Z329+Y330-BF330,MAX(0,$CC330-BT330)),2)</f>
      </c>
      <c r="Y330" s="14">
        <f>ROUND(ROUND(Z329*100,0)*ROUND(Y$3*100000,0)/1200000,0)/100</f>
      </c>
      <c r="Z330" s="14">
        <f>ROUND(Z329+Y330-X330,2)</f>
      </c>
      <c r="AA330" s="14">
        <f>ROUND(BG330+MIN(AC329+AB330-BG330,MAX(0,$CC330-BU330)),2)</f>
      </c>
      <c r="AB330" s="14">
        <f>ROUND(ROUND(AC329*100,0)*ROUND(AB$3*100000,0)/1200000,0)/100</f>
      </c>
      <c r="AC330" s="14">
        <f>ROUND(AC329+AB330-AA330,2)</f>
      </c>
      <c r="AD330" s="14">
        <f>ROUND(BH330+MIN(AF329+AE330-BH330,MAX(0,$CC330-BV330)),2)</f>
      </c>
      <c r="AE330" s="14">
        <f>ROUND(ROUND(AF329*100,0)*ROUND(AE$3*100000,0)/1200000,0)/100</f>
      </c>
      <c r="AF330" s="14">
        <f>ROUND(AF329+AE330-AD330,2)</f>
      </c>
      <c r="AG330" s="14">
        <f>ROUND(BI330+MIN(AI329+AH330-BI330,MAX(0,$CC330-BW330)),2)</f>
      </c>
      <c r="AH330" s="14">
        <f>ROUND(ROUND(AI329*100,0)*ROUND(AH$3*100000,0)/1200000,0)/100</f>
      </c>
      <c r="AI330" s="14">
        <f>ROUND(AI329+AH330-AG330,2)</f>
      </c>
      <c r="AJ330" s="14">
        <f>ROUND(BJ330+MIN(AL329+AK330-BJ330,MAX(0,$CC330-BX330)),2)</f>
      </c>
      <c r="AK330" s="14">
        <f>ROUND(ROUND(AL329*100,0)*ROUND(AK$3*100000,0)/1200000,0)/100</f>
      </c>
      <c r="AL330" s="14">
        <f>ROUND(AL329+AK330-AJ330,2)</f>
      </c>
      <c r="AM330" s="14">
        <f>ROUND(BK330+MIN(AO329+AN330-BK330,MAX(0,$CC330-BY330)),2)</f>
      </c>
      <c r="AN330" s="14">
        <f>ROUND(ROUND(AO329*100,0)*ROUND(AN$3*100000,0)/1200000,0)/100</f>
      </c>
      <c r="AO330" s="14">
        <f>ROUND(AO329+AN330-AM330,2)</f>
      </c>
      <c r="AP330" s="14">
        <f>ROUND(BL330+MIN(AR329+AQ330-BL330,MAX(0,$CC330-BZ330)),2)</f>
      </c>
      <c r="AQ330" s="14">
        <f>ROUND(ROUND(AR329*100,0)*ROUND(AQ$3*100000,0)/1200000,0)/100</f>
      </c>
      <c r="AR330" s="14">
        <f>ROUND(AR329+AQ330-AP330,2)</f>
      </c>
      <c r="AS330" s="14">
        <f>ROUND(BM330+MIN(AU329+AT330-BM330,MAX(0,$CC330-CA330)),2)</f>
      </c>
      <c r="AT330" s="14">
        <f>ROUND(ROUND(AU329*100,0)*ROUND(AT$3*100000,0)/1200000,0)/100</f>
      </c>
      <c r="AU330" s="14">
        <f>ROUND(AU329+AT330-AS330,2)</f>
      </c>
      <c r="AV330" s="11">
        <f>SUMIF($C$4:$AU$4,"Payment",C330:AU330)</f>
      </c>
      <c r="AW330" s="11">
        <f>SUMIF($C$4:$AU$4,"Interest",C330:AU330)</f>
      </c>
      <c r="AX330" s="11">
        <f>ROUND(SUMIF($C$4:$AU$4,"Balance",C330:AU330),2)</f>
      </c>
      <c r="AY330">
        <f>MIN(E329+D330,C$3)</f>
      </c>
      <c r="AZ330">
        <f>MIN(H329+G330,F$3)</f>
      </c>
      <c r="BA330">
        <f>MIN(K329+J330,I$3)</f>
      </c>
      <c r="BB330">
        <f>MIN(N329+M330,L$3)</f>
      </c>
      <c r="BC330">
        <f>MIN(Q329+P330,O$3)</f>
      </c>
      <c r="BD330">
        <f>MIN(T329+S330,R$3)</f>
      </c>
      <c r="BE330">
        <f>MIN(W329+V330,U$3)</f>
      </c>
      <c r="BF330">
        <f>MIN(Z329+Y330,X$3)</f>
      </c>
      <c r="BG330">
        <f>MIN(AC329+AB330,AA$3)</f>
      </c>
      <c r="BH330">
        <f>MIN(AF329+AE330,AD$3)</f>
      </c>
      <c r="BI330">
        <f>MIN(AI329+AH330,AG$3)</f>
      </c>
      <c r="BJ330">
        <f>MIN(AL329+AK330,AJ$3)</f>
      </c>
      <c r="BK330">
        <f>MIN(AO329+AN330,AM$3)</f>
      </c>
      <c r="BL330">
        <f>MIN(AR329+AQ330,AP$3)</f>
      </c>
      <c r="BM330">
        <f>MIN(AU329+AT330,AS$3)</f>
      </c>
      <c r="BN330">
        <f>E329+D330-AY330</f>
      </c>
      <c r="BO330">
        <f>BN330+H329+G330-AZ330</f>
      </c>
      <c r="BP330">
        <f>BO330+K329+J330-BA330</f>
      </c>
      <c r="BQ330">
        <f>BP330+N329+M330-BB330</f>
      </c>
      <c r="BR330">
        <f>BQ330+Q329+P330-BC330</f>
      </c>
      <c r="BS330">
        <f>BR330+T329+S330-BD330</f>
      </c>
      <c r="BT330">
        <f>BS330+W329+V330-BE330</f>
      </c>
      <c r="BU330">
        <f>BT330+Z329+Y330-BF330</f>
      </c>
      <c r="BV330">
        <f>BU330+AC329+AB330-BG330</f>
      </c>
      <c r="BW330">
        <f>BV330+AF329+AE330-BH330</f>
      </c>
      <c r="BX330">
        <f>BW330+AI329+AH330-BI330</f>
      </c>
      <c r="BY330">
        <f>BX330+AL329+AK330-BJ330</f>
      </c>
      <c r="BZ330">
        <f>BY330+AO329+AN330-BK330</f>
      </c>
      <c r="CA330">
        <f>BZ330+AR329+AQ330-BL330</f>
      </c>
      <c r="CB330">
        <f>CA330+AU329+AT330-BM330</f>
      </c>
      <c r="CC330">
        <f>MAX(0,Plan!$B$6-SUM(AY330:BM330))</f>
      </c>
    </row>
    <row r="331" spans="1:81" x14ac:dyDescent="0.25">
      <c r="A331">
        <v>326</v>
      </c>
      <c r="B331" s="22">
        <f>EDATE(Plan!$B$5,A331-1)</f>
      </c>
      <c r="C331" s="14">
        <f>ROUND(AY331+MIN(E330+D331-AY331,$CC331),2)</f>
      </c>
      <c r="D331" s="14">
        <f>ROUND(ROUND(E330*100,0)*ROUND(D$3*100000,0)/1200000,0)/100</f>
      </c>
      <c r="E331" s="14">
        <f>ROUND(E330+D331-C331,2)</f>
      </c>
      <c r="F331" s="14">
        <f>ROUND(AZ331+MIN(H330+G331-AZ331,MAX(0,$CC331-BN331)),2)</f>
      </c>
      <c r="G331" s="14">
        <f>ROUND(ROUND(H330*100,0)*ROUND(G$3*100000,0)/1200000,0)/100</f>
      </c>
      <c r="H331" s="14">
        <f>ROUND(H330+G331-F331,2)</f>
      </c>
      <c r="I331" s="14">
        <f>ROUND(BA331+MIN(K330+J331-BA331,MAX(0,$CC331-BO331)),2)</f>
      </c>
      <c r="J331" s="14">
        <f>ROUND(ROUND(K330*100,0)*ROUND(J$3*100000,0)/1200000,0)/100</f>
      </c>
      <c r="K331" s="14">
        <f>ROUND(K330+J331-I331,2)</f>
      </c>
      <c r="L331" s="14">
        <f>ROUND(BB331+MIN(N330+M331-BB331,MAX(0,$CC331-BP331)),2)</f>
      </c>
      <c r="M331" s="14">
        <f>ROUND(ROUND(N330*100,0)*ROUND(M$3*100000,0)/1200000,0)/100</f>
      </c>
      <c r="N331" s="14">
        <f>ROUND(N330+M331-L331,2)</f>
      </c>
      <c r="O331" s="14">
        <f>ROUND(BC331+MIN(Q330+P331-BC331,MAX(0,$CC331-BQ331)),2)</f>
      </c>
      <c r="P331" s="14">
        <f>ROUND(ROUND(Q330*100,0)*ROUND(P$3*100000,0)/1200000,0)/100</f>
      </c>
      <c r="Q331" s="14">
        <f>ROUND(Q330+P331-O331,2)</f>
      </c>
      <c r="R331" s="14">
        <f>ROUND(BD331+MIN(T330+S331-BD331,MAX(0,$CC331-BR331)),2)</f>
      </c>
      <c r="S331" s="14">
        <f>ROUND(ROUND(T330*100,0)*ROUND(S$3*100000,0)/1200000,0)/100</f>
      </c>
      <c r="T331" s="14">
        <f>ROUND(T330+S331-R331,2)</f>
      </c>
      <c r="U331" s="14">
        <f>ROUND(BE331+MIN(W330+V331-BE331,MAX(0,$CC331-BS331)),2)</f>
      </c>
      <c r="V331" s="14">
        <f>ROUND(ROUND(W330*100,0)*ROUND(V$3*100000,0)/1200000,0)/100</f>
      </c>
      <c r="W331" s="14">
        <f>ROUND(W330+V331-U331,2)</f>
      </c>
      <c r="X331" s="14">
        <f>ROUND(BF331+MIN(Z330+Y331-BF331,MAX(0,$CC331-BT331)),2)</f>
      </c>
      <c r="Y331" s="14">
        <f>ROUND(ROUND(Z330*100,0)*ROUND(Y$3*100000,0)/1200000,0)/100</f>
      </c>
      <c r="Z331" s="14">
        <f>ROUND(Z330+Y331-X331,2)</f>
      </c>
      <c r="AA331" s="14">
        <f>ROUND(BG331+MIN(AC330+AB331-BG331,MAX(0,$CC331-BU331)),2)</f>
      </c>
      <c r="AB331" s="14">
        <f>ROUND(ROUND(AC330*100,0)*ROUND(AB$3*100000,0)/1200000,0)/100</f>
      </c>
      <c r="AC331" s="14">
        <f>ROUND(AC330+AB331-AA331,2)</f>
      </c>
      <c r="AD331" s="14">
        <f>ROUND(BH331+MIN(AF330+AE331-BH331,MAX(0,$CC331-BV331)),2)</f>
      </c>
      <c r="AE331" s="14">
        <f>ROUND(ROUND(AF330*100,0)*ROUND(AE$3*100000,0)/1200000,0)/100</f>
      </c>
      <c r="AF331" s="14">
        <f>ROUND(AF330+AE331-AD331,2)</f>
      </c>
      <c r="AG331" s="14">
        <f>ROUND(BI331+MIN(AI330+AH331-BI331,MAX(0,$CC331-BW331)),2)</f>
      </c>
      <c r="AH331" s="14">
        <f>ROUND(ROUND(AI330*100,0)*ROUND(AH$3*100000,0)/1200000,0)/100</f>
      </c>
      <c r="AI331" s="14">
        <f>ROUND(AI330+AH331-AG331,2)</f>
      </c>
      <c r="AJ331" s="14">
        <f>ROUND(BJ331+MIN(AL330+AK331-BJ331,MAX(0,$CC331-BX331)),2)</f>
      </c>
      <c r="AK331" s="14">
        <f>ROUND(ROUND(AL330*100,0)*ROUND(AK$3*100000,0)/1200000,0)/100</f>
      </c>
      <c r="AL331" s="14">
        <f>ROUND(AL330+AK331-AJ331,2)</f>
      </c>
      <c r="AM331" s="14">
        <f>ROUND(BK331+MIN(AO330+AN331-BK331,MAX(0,$CC331-BY331)),2)</f>
      </c>
      <c r="AN331" s="14">
        <f>ROUND(ROUND(AO330*100,0)*ROUND(AN$3*100000,0)/1200000,0)/100</f>
      </c>
      <c r="AO331" s="14">
        <f>ROUND(AO330+AN331-AM331,2)</f>
      </c>
      <c r="AP331" s="14">
        <f>ROUND(BL331+MIN(AR330+AQ331-BL331,MAX(0,$CC331-BZ331)),2)</f>
      </c>
      <c r="AQ331" s="14">
        <f>ROUND(ROUND(AR330*100,0)*ROUND(AQ$3*100000,0)/1200000,0)/100</f>
      </c>
      <c r="AR331" s="14">
        <f>ROUND(AR330+AQ331-AP331,2)</f>
      </c>
      <c r="AS331" s="14">
        <f>ROUND(BM331+MIN(AU330+AT331-BM331,MAX(0,$CC331-CA331)),2)</f>
      </c>
      <c r="AT331" s="14">
        <f>ROUND(ROUND(AU330*100,0)*ROUND(AT$3*100000,0)/1200000,0)/100</f>
      </c>
      <c r="AU331" s="14">
        <f>ROUND(AU330+AT331-AS331,2)</f>
      </c>
      <c r="AV331" s="11">
        <f>SUMIF($C$4:$AU$4,"Payment",C331:AU331)</f>
      </c>
      <c r="AW331" s="11">
        <f>SUMIF($C$4:$AU$4,"Interest",C331:AU331)</f>
      </c>
      <c r="AX331" s="11">
        <f>ROUND(SUMIF($C$4:$AU$4,"Balance",C331:AU331),2)</f>
      </c>
      <c r="AY331">
        <f>MIN(E330+D331,C$3)</f>
      </c>
      <c r="AZ331">
        <f>MIN(H330+G331,F$3)</f>
      </c>
      <c r="BA331">
        <f>MIN(K330+J331,I$3)</f>
      </c>
      <c r="BB331">
        <f>MIN(N330+M331,L$3)</f>
      </c>
      <c r="BC331">
        <f>MIN(Q330+P331,O$3)</f>
      </c>
      <c r="BD331">
        <f>MIN(T330+S331,R$3)</f>
      </c>
      <c r="BE331">
        <f>MIN(W330+V331,U$3)</f>
      </c>
      <c r="BF331">
        <f>MIN(Z330+Y331,X$3)</f>
      </c>
      <c r="BG331">
        <f>MIN(AC330+AB331,AA$3)</f>
      </c>
      <c r="BH331">
        <f>MIN(AF330+AE331,AD$3)</f>
      </c>
      <c r="BI331">
        <f>MIN(AI330+AH331,AG$3)</f>
      </c>
      <c r="BJ331">
        <f>MIN(AL330+AK331,AJ$3)</f>
      </c>
      <c r="BK331">
        <f>MIN(AO330+AN331,AM$3)</f>
      </c>
      <c r="BL331">
        <f>MIN(AR330+AQ331,AP$3)</f>
      </c>
      <c r="BM331">
        <f>MIN(AU330+AT331,AS$3)</f>
      </c>
      <c r="BN331">
        <f>E330+D331-AY331</f>
      </c>
      <c r="BO331">
        <f>BN331+H330+G331-AZ331</f>
      </c>
      <c r="BP331">
        <f>BO331+K330+J331-BA331</f>
      </c>
      <c r="BQ331">
        <f>BP331+N330+M331-BB331</f>
      </c>
      <c r="BR331">
        <f>BQ331+Q330+P331-BC331</f>
      </c>
      <c r="BS331">
        <f>BR331+T330+S331-BD331</f>
      </c>
      <c r="BT331">
        <f>BS331+W330+V331-BE331</f>
      </c>
      <c r="BU331">
        <f>BT331+Z330+Y331-BF331</f>
      </c>
      <c r="BV331">
        <f>BU331+AC330+AB331-BG331</f>
      </c>
      <c r="BW331">
        <f>BV331+AF330+AE331-BH331</f>
      </c>
      <c r="BX331">
        <f>BW331+AI330+AH331-BI331</f>
      </c>
      <c r="BY331">
        <f>BX331+AL330+AK331-BJ331</f>
      </c>
      <c r="BZ331">
        <f>BY331+AO330+AN331-BK331</f>
      </c>
      <c r="CA331">
        <f>BZ331+AR330+AQ331-BL331</f>
      </c>
      <c r="CB331">
        <f>CA331+AU330+AT331-BM331</f>
      </c>
      <c r="CC331">
        <f>MAX(0,Plan!$B$6-SUM(AY331:BM331))</f>
      </c>
    </row>
    <row r="332" spans="1:81" x14ac:dyDescent="0.25">
      <c r="A332">
        <v>327</v>
      </c>
      <c r="B332" s="22">
        <f>EDATE(Plan!$B$5,A332-1)</f>
      </c>
      <c r="C332" s="14">
        <f>ROUND(AY332+MIN(E331+D332-AY332,$CC332),2)</f>
      </c>
      <c r="D332" s="14">
        <f>ROUND(ROUND(E331*100,0)*ROUND(D$3*100000,0)/1200000,0)/100</f>
      </c>
      <c r="E332" s="14">
        <f>ROUND(E331+D332-C332,2)</f>
      </c>
      <c r="F332" s="14">
        <f>ROUND(AZ332+MIN(H331+G332-AZ332,MAX(0,$CC332-BN332)),2)</f>
      </c>
      <c r="G332" s="14">
        <f>ROUND(ROUND(H331*100,0)*ROUND(G$3*100000,0)/1200000,0)/100</f>
      </c>
      <c r="H332" s="14">
        <f>ROUND(H331+G332-F332,2)</f>
      </c>
      <c r="I332" s="14">
        <f>ROUND(BA332+MIN(K331+J332-BA332,MAX(0,$CC332-BO332)),2)</f>
      </c>
      <c r="J332" s="14">
        <f>ROUND(ROUND(K331*100,0)*ROUND(J$3*100000,0)/1200000,0)/100</f>
      </c>
      <c r="K332" s="14">
        <f>ROUND(K331+J332-I332,2)</f>
      </c>
      <c r="L332" s="14">
        <f>ROUND(BB332+MIN(N331+M332-BB332,MAX(0,$CC332-BP332)),2)</f>
      </c>
      <c r="M332" s="14">
        <f>ROUND(ROUND(N331*100,0)*ROUND(M$3*100000,0)/1200000,0)/100</f>
      </c>
      <c r="N332" s="14">
        <f>ROUND(N331+M332-L332,2)</f>
      </c>
      <c r="O332" s="14">
        <f>ROUND(BC332+MIN(Q331+P332-BC332,MAX(0,$CC332-BQ332)),2)</f>
      </c>
      <c r="P332" s="14">
        <f>ROUND(ROUND(Q331*100,0)*ROUND(P$3*100000,0)/1200000,0)/100</f>
      </c>
      <c r="Q332" s="14">
        <f>ROUND(Q331+P332-O332,2)</f>
      </c>
      <c r="R332" s="14">
        <f>ROUND(BD332+MIN(T331+S332-BD332,MAX(0,$CC332-BR332)),2)</f>
      </c>
      <c r="S332" s="14">
        <f>ROUND(ROUND(T331*100,0)*ROUND(S$3*100000,0)/1200000,0)/100</f>
      </c>
      <c r="T332" s="14">
        <f>ROUND(T331+S332-R332,2)</f>
      </c>
      <c r="U332" s="14">
        <f>ROUND(BE332+MIN(W331+V332-BE332,MAX(0,$CC332-BS332)),2)</f>
      </c>
      <c r="V332" s="14">
        <f>ROUND(ROUND(W331*100,0)*ROUND(V$3*100000,0)/1200000,0)/100</f>
      </c>
      <c r="W332" s="14">
        <f>ROUND(W331+V332-U332,2)</f>
      </c>
      <c r="X332" s="14">
        <f>ROUND(BF332+MIN(Z331+Y332-BF332,MAX(0,$CC332-BT332)),2)</f>
      </c>
      <c r="Y332" s="14">
        <f>ROUND(ROUND(Z331*100,0)*ROUND(Y$3*100000,0)/1200000,0)/100</f>
      </c>
      <c r="Z332" s="14">
        <f>ROUND(Z331+Y332-X332,2)</f>
      </c>
      <c r="AA332" s="14">
        <f>ROUND(BG332+MIN(AC331+AB332-BG332,MAX(0,$CC332-BU332)),2)</f>
      </c>
      <c r="AB332" s="14">
        <f>ROUND(ROUND(AC331*100,0)*ROUND(AB$3*100000,0)/1200000,0)/100</f>
      </c>
      <c r="AC332" s="14">
        <f>ROUND(AC331+AB332-AA332,2)</f>
      </c>
      <c r="AD332" s="14">
        <f>ROUND(BH332+MIN(AF331+AE332-BH332,MAX(0,$CC332-BV332)),2)</f>
      </c>
      <c r="AE332" s="14">
        <f>ROUND(ROUND(AF331*100,0)*ROUND(AE$3*100000,0)/1200000,0)/100</f>
      </c>
      <c r="AF332" s="14">
        <f>ROUND(AF331+AE332-AD332,2)</f>
      </c>
      <c r="AG332" s="14">
        <f>ROUND(BI332+MIN(AI331+AH332-BI332,MAX(0,$CC332-BW332)),2)</f>
      </c>
      <c r="AH332" s="14">
        <f>ROUND(ROUND(AI331*100,0)*ROUND(AH$3*100000,0)/1200000,0)/100</f>
      </c>
      <c r="AI332" s="14">
        <f>ROUND(AI331+AH332-AG332,2)</f>
      </c>
      <c r="AJ332" s="14">
        <f>ROUND(BJ332+MIN(AL331+AK332-BJ332,MAX(0,$CC332-BX332)),2)</f>
      </c>
      <c r="AK332" s="14">
        <f>ROUND(ROUND(AL331*100,0)*ROUND(AK$3*100000,0)/1200000,0)/100</f>
      </c>
      <c r="AL332" s="14">
        <f>ROUND(AL331+AK332-AJ332,2)</f>
      </c>
      <c r="AM332" s="14">
        <f>ROUND(BK332+MIN(AO331+AN332-BK332,MAX(0,$CC332-BY332)),2)</f>
      </c>
      <c r="AN332" s="14">
        <f>ROUND(ROUND(AO331*100,0)*ROUND(AN$3*100000,0)/1200000,0)/100</f>
      </c>
      <c r="AO332" s="14">
        <f>ROUND(AO331+AN332-AM332,2)</f>
      </c>
      <c r="AP332" s="14">
        <f>ROUND(BL332+MIN(AR331+AQ332-BL332,MAX(0,$CC332-BZ332)),2)</f>
      </c>
      <c r="AQ332" s="14">
        <f>ROUND(ROUND(AR331*100,0)*ROUND(AQ$3*100000,0)/1200000,0)/100</f>
      </c>
      <c r="AR332" s="14">
        <f>ROUND(AR331+AQ332-AP332,2)</f>
      </c>
      <c r="AS332" s="14">
        <f>ROUND(BM332+MIN(AU331+AT332-BM332,MAX(0,$CC332-CA332)),2)</f>
      </c>
      <c r="AT332" s="14">
        <f>ROUND(ROUND(AU331*100,0)*ROUND(AT$3*100000,0)/1200000,0)/100</f>
      </c>
      <c r="AU332" s="14">
        <f>ROUND(AU331+AT332-AS332,2)</f>
      </c>
      <c r="AV332" s="11">
        <f>SUMIF($C$4:$AU$4,"Payment",C332:AU332)</f>
      </c>
      <c r="AW332" s="11">
        <f>SUMIF($C$4:$AU$4,"Interest",C332:AU332)</f>
      </c>
      <c r="AX332" s="11">
        <f>ROUND(SUMIF($C$4:$AU$4,"Balance",C332:AU332),2)</f>
      </c>
      <c r="AY332">
        <f>MIN(E331+D332,C$3)</f>
      </c>
      <c r="AZ332">
        <f>MIN(H331+G332,F$3)</f>
      </c>
      <c r="BA332">
        <f>MIN(K331+J332,I$3)</f>
      </c>
      <c r="BB332">
        <f>MIN(N331+M332,L$3)</f>
      </c>
      <c r="BC332">
        <f>MIN(Q331+P332,O$3)</f>
      </c>
      <c r="BD332">
        <f>MIN(T331+S332,R$3)</f>
      </c>
      <c r="BE332">
        <f>MIN(W331+V332,U$3)</f>
      </c>
      <c r="BF332">
        <f>MIN(Z331+Y332,X$3)</f>
      </c>
      <c r="BG332">
        <f>MIN(AC331+AB332,AA$3)</f>
      </c>
      <c r="BH332">
        <f>MIN(AF331+AE332,AD$3)</f>
      </c>
      <c r="BI332">
        <f>MIN(AI331+AH332,AG$3)</f>
      </c>
      <c r="BJ332">
        <f>MIN(AL331+AK332,AJ$3)</f>
      </c>
      <c r="BK332">
        <f>MIN(AO331+AN332,AM$3)</f>
      </c>
      <c r="BL332">
        <f>MIN(AR331+AQ332,AP$3)</f>
      </c>
      <c r="BM332">
        <f>MIN(AU331+AT332,AS$3)</f>
      </c>
      <c r="BN332">
        <f>E331+D332-AY332</f>
      </c>
      <c r="BO332">
        <f>BN332+H331+G332-AZ332</f>
      </c>
      <c r="BP332">
        <f>BO332+K331+J332-BA332</f>
      </c>
      <c r="BQ332">
        <f>BP332+N331+M332-BB332</f>
      </c>
      <c r="BR332">
        <f>BQ332+Q331+P332-BC332</f>
      </c>
      <c r="BS332">
        <f>BR332+T331+S332-BD332</f>
      </c>
      <c r="BT332">
        <f>BS332+W331+V332-BE332</f>
      </c>
      <c r="BU332">
        <f>BT332+Z331+Y332-BF332</f>
      </c>
      <c r="BV332">
        <f>BU332+AC331+AB332-BG332</f>
      </c>
      <c r="BW332">
        <f>BV332+AF331+AE332-BH332</f>
      </c>
      <c r="BX332">
        <f>BW332+AI331+AH332-BI332</f>
      </c>
      <c r="BY332">
        <f>BX332+AL331+AK332-BJ332</f>
      </c>
      <c r="BZ332">
        <f>BY332+AO331+AN332-BK332</f>
      </c>
      <c r="CA332">
        <f>BZ332+AR331+AQ332-BL332</f>
      </c>
      <c r="CB332">
        <f>CA332+AU331+AT332-BM332</f>
      </c>
      <c r="CC332">
        <f>MAX(0,Plan!$B$6-SUM(AY332:BM332))</f>
      </c>
    </row>
    <row r="333" spans="1:81" x14ac:dyDescent="0.25">
      <c r="A333">
        <v>328</v>
      </c>
      <c r="B333" s="22">
        <f>EDATE(Plan!$B$5,A333-1)</f>
      </c>
      <c r="C333" s="14">
        <f>ROUND(AY333+MIN(E332+D333-AY333,$CC333),2)</f>
      </c>
      <c r="D333" s="14">
        <f>ROUND(ROUND(E332*100,0)*ROUND(D$3*100000,0)/1200000,0)/100</f>
      </c>
      <c r="E333" s="14">
        <f>ROUND(E332+D333-C333,2)</f>
      </c>
      <c r="F333" s="14">
        <f>ROUND(AZ333+MIN(H332+G333-AZ333,MAX(0,$CC333-BN333)),2)</f>
      </c>
      <c r="G333" s="14">
        <f>ROUND(ROUND(H332*100,0)*ROUND(G$3*100000,0)/1200000,0)/100</f>
      </c>
      <c r="H333" s="14">
        <f>ROUND(H332+G333-F333,2)</f>
      </c>
      <c r="I333" s="14">
        <f>ROUND(BA333+MIN(K332+J333-BA333,MAX(0,$CC333-BO333)),2)</f>
      </c>
      <c r="J333" s="14">
        <f>ROUND(ROUND(K332*100,0)*ROUND(J$3*100000,0)/1200000,0)/100</f>
      </c>
      <c r="K333" s="14">
        <f>ROUND(K332+J333-I333,2)</f>
      </c>
      <c r="L333" s="14">
        <f>ROUND(BB333+MIN(N332+M333-BB333,MAX(0,$CC333-BP333)),2)</f>
      </c>
      <c r="M333" s="14">
        <f>ROUND(ROUND(N332*100,0)*ROUND(M$3*100000,0)/1200000,0)/100</f>
      </c>
      <c r="N333" s="14">
        <f>ROUND(N332+M333-L333,2)</f>
      </c>
      <c r="O333" s="14">
        <f>ROUND(BC333+MIN(Q332+P333-BC333,MAX(0,$CC333-BQ333)),2)</f>
      </c>
      <c r="P333" s="14">
        <f>ROUND(ROUND(Q332*100,0)*ROUND(P$3*100000,0)/1200000,0)/100</f>
      </c>
      <c r="Q333" s="14">
        <f>ROUND(Q332+P333-O333,2)</f>
      </c>
      <c r="R333" s="14">
        <f>ROUND(BD333+MIN(T332+S333-BD333,MAX(0,$CC333-BR333)),2)</f>
      </c>
      <c r="S333" s="14">
        <f>ROUND(ROUND(T332*100,0)*ROUND(S$3*100000,0)/1200000,0)/100</f>
      </c>
      <c r="T333" s="14">
        <f>ROUND(T332+S333-R333,2)</f>
      </c>
      <c r="U333" s="14">
        <f>ROUND(BE333+MIN(W332+V333-BE333,MAX(0,$CC333-BS333)),2)</f>
      </c>
      <c r="V333" s="14">
        <f>ROUND(ROUND(W332*100,0)*ROUND(V$3*100000,0)/1200000,0)/100</f>
      </c>
      <c r="W333" s="14">
        <f>ROUND(W332+V333-U333,2)</f>
      </c>
      <c r="X333" s="14">
        <f>ROUND(BF333+MIN(Z332+Y333-BF333,MAX(0,$CC333-BT333)),2)</f>
      </c>
      <c r="Y333" s="14">
        <f>ROUND(ROUND(Z332*100,0)*ROUND(Y$3*100000,0)/1200000,0)/100</f>
      </c>
      <c r="Z333" s="14">
        <f>ROUND(Z332+Y333-X333,2)</f>
      </c>
      <c r="AA333" s="14">
        <f>ROUND(BG333+MIN(AC332+AB333-BG333,MAX(0,$CC333-BU333)),2)</f>
      </c>
      <c r="AB333" s="14">
        <f>ROUND(ROUND(AC332*100,0)*ROUND(AB$3*100000,0)/1200000,0)/100</f>
      </c>
      <c r="AC333" s="14">
        <f>ROUND(AC332+AB333-AA333,2)</f>
      </c>
      <c r="AD333" s="14">
        <f>ROUND(BH333+MIN(AF332+AE333-BH333,MAX(0,$CC333-BV333)),2)</f>
      </c>
      <c r="AE333" s="14">
        <f>ROUND(ROUND(AF332*100,0)*ROUND(AE$3*100000,0)/1200000,0)/100</f>
      </c>
      <c r="AF333" s="14">
        <f>ROUND(AF332+AE333-AD333,2)</f>
      </c>
      <c r="AG333" s="14">
        <f>ROUND(BI333+MIN(AI332+AH333-BI333,MAX(0,$CC333-BW333)),2)</f>
      </c>
      <c r="AH333" s="14">
        <f>ROUND(ROUND(AI332*100,0)*ROUND(AH$3*100000,0)/1200000,0)/100</f>
      </c>
      <c r="AI333" s="14">
        <f>ROUND(AI332+AH333-AG333,2)</f>
      </c>
      <c r="AJ333" s="14">
        <f>ROUND(BJ333+MIN(AL332+AK333-BJ333,MAX(0,$CC333-BX333)),2)</f>
      </c>
      <c r="AK333" s="14">
        <f>ROUND(ROUND(AL332*100,0)*ROUND(AK$3*100000,0)/1200000,0)/100</f>
      </c>
      <c r="AL333" s="14">
        <f>ROUND(AL332+AK333-AJ333,2)</f>
      </c>
      <c r="AM333" s="14">
        <f>ROUND(BK333+MIN(AO332+AN333-BK333,MAX(0,$CC333-BY333)),2)</f>
      </c>
      <c r="AN333" s="14">
        <f>ROUND(ROUND(AO332*100,0)*ROUND(AN$3*100000,0)/1200000,0)/100</f>
      </c>
      <c r="AO333" s="14">
        <f>ROUND(AO332+AN333-AM333,2)</f>
      </c>
      <c r="AP333" s="14">
        <f>ROUND(BL333+MIN(AR332+AQ333-BL333,MAX(0,$CC333-BZ333)),2)</f>
      </c>
      <c r="AQ333" s="14">
        <f>ROUND(ROUND(AR332*100,0)*ROUND(AQ$3*100000,0)/1200000,0)/100</f>
      </c>
      <c r="AR333" s="14">
        <f>ROUND(AR332+AQ333-AP333,2)</f>
      </c>
      <c r="AS333" s="14">
        <f>ROUND(BM333+MIN(AU332+AT333-BM333,MAX(0,$CC333-CA333)),2)</f>
      </c>
      <c r="AT333" s="14">
        <f>ROUND(ROUND(AU332*100,0)*ROUND(AT$3*100000,0)/1200000,0)/100</f>
      </c>
      <c r="AU333" s="14">
        <f>ROUND(AU332+AT333-AS333,2)</f>
      </c>
      <c r="AV333" s="11">
        <f>SUMIF($C$4:$AU$4,"Payment",C333:AU333)</f>
      </c>
      <c r="AW333" s="11">
        <f>SUMIF($C$4:$AU$4,"Interest",C333:AU333)</f>
      </c>
      <c r="AX333" s="11">
        <f>ROUND(SUMIF($C$4:$AU$4,"Balance",C333:AU333),2)</f>
      </c>
      <c r="AY333">
        <f>MIN(E332+D333,C$3)</f>
      </c>
      <c r="AZ333">
        <f>MIN(H332+G333,F$3)</f>
      </c>
      <c r="BA333">
        <f>MIN(K332+J333,I$3)</f>
      </c>
      <c r="BB333">
        <f>MIN(N332+M333,L$3)</f>
      </c>
      <c r="BC333">
        <f>MIN(Q332+P333,O$3)</f>
      </c>
      <c r="BD333">
        <f>MIN(T332+S333,R$3)</f>
      </c>
      <c r="BE333">
        <f>MIN(W332+V333,U$3)</f>
      </c>
      <c r="BF333">
        <f>MIN(Z332+Y333,X$3)</f>
      </c>
      <c r="BG333">
        <f>MIN(AC332+AB333,AA$3)</f>
      </c>
      <c r="BH333">
        <f>MIN(AF332+AE333,AD$3)</f>
      </c>
      <c r="BI333">
        <f>MIN(AI332+AH333,AG$3)</f>
      </c>
      <c r="BJ333">
        <f>MIN(AL332+AK333,AJ$3)</f>
      </c>
      <c r="BK333">
        <f>MIN(AO332+AN333,AM$3)</f>
      </c>
      <c r="BL333">
        <f>MIN(AR332+AQ333,AP$3)</f>
      </c>
      <c r="BM333">
        <f>MIN(AU332+AT333,AS$3)</f>
      </c>
      <c r="BN333">
        <f>E332+D333-AY333</f>
      </c>
      <c r="BO333">
        <f>BN333+H332+G333-AZ333</f>
      </c>
      <c r="BP333">
        <f>BO333+K332+J333-BA333</f>
      </c>
      <c r="BQ333">
        <f>BP333+N332+M333-BB333</f>
      </c>
      <c r="BR333">
        <f>BQ333+Q332+P333-BC333</f>
      </c>
      <c r="BS333">
        <f>BR333+T332+S333-BD333</f>
      </c>
      <c r="BT333">
        <f>BS333+W332+V333-BE333</f>
      </c>
      <c r="BU333">
        <f>BT333+Z332+Y333-BF333</f>
      </c>
      <c r="BV333">
        <f>BU333+AC332+AB333-BG333</f>
      </c>
      <c r="BW333">
        <f>BV333+AF332+AE333-BH333</f>
      </c>
      <c r="BX333">
        <f>BW333+AI332+AH333-BI333</f>
      </c>
      <c r="BY333">
        <f>BX333+AL332+AK333-BJ333</f>
      </c>
      <c r="BZ333">
        <f>BY333+AO332+AN333-BK333</f>
      </c>
      <c r="CA333">
        <f>BZ333+AR332+AQ333-BL333</f>
      </c>
      <c r="CB333">
        <f>CA333+AU332+AT333-BM333</f>
      </c>
      <c r="CC333">
        <f>MAX(0,Plan!$B$6-SUM(AY333:BM333))</f>
      </c>
    </row>
    <row r="334" spans="1:81" x14ac:dyDescent="0.25">
      <c r="A334">
        <v>329</v>
      </c>
      <c r="B334" s="22">
        <f>EDATE(Plan!$B$5,A334-1)</f>
      </c>
      <c r="C334" s="14">
        <f>ROUND(AY334+MIN(E333+D334-AY334,$CC334),2)</f>
      </c>
      <c r="D334" s="14">
        <f>ROUND(ROUND(E333*100,0)*ROUND(D$3*100000,0)/1200000,0)/100</f>
      </c>
      <c r="E334" s="14">
        <f>ROUND(E333+D334-C334,2)</f>
      </c>
      <c r="F334" s="14">
        <f>ROUND(AZ334+MIN(H333+G334-AZ334,MAX(0,$CC334-BN334)),2)</f>
      </c>
      <c r="G334" s="14">
        <f>ROUND(ROUND(H333*100,0)*ROUND(G$3*100000,0)/1200000,0)/100</f>
      </c>
      <c r="H334" s="14">
        <f>ROUND(H333+G334-F334,2)</f>
      </c>
      <c r="I334" s="14">
        <f>ROUND(BA334+MIN(K333+J334-BA334,MAX(0,$CC334-BO334)),2)</f>
      </c>
      <c r="J334" s="14">
        <f>ROUND(ROUND(K333*100,0)*ROUND(J$3*100000,0)/1200000,0)/100</f>
      </c>
      <c r="K334" s="14">
        <f>ROUND(K333+J334-I334,2)</f>
      </c>
      <c r="L334" s="14">
        <f>ROUND(BB334+MIN(N333+M334-BB334,MAX(0,$CC334-BP334)),2)</f>
      </c>
      <c r="M334" s="14">
        <f>ROUND(ROUND(N333*100,0)*ROUND(M$3*100000,0)/1200000,0)/100</f>
      </c>
      <c r="N334" s="14">
        <f>ROUND(N333+M334-L334,2)</f>
      </c>
      <c r="O334" s="14">
        <f>ROUND(BC334+MIN(Q333+P334-BC334,MAX(0,$CC334-BQ334)),2)</f>
      </c>
      <c r="P334" s="14">
        <f>ROUND(ROUND(Q333*100,0)*ROUND(P$3*100000,0)/1200000,0)/100</f>
      </c>
      <c r="Q334" s="14">
        <f>ROUND(Q333+P334-O334,2)</f>
      </c>
      <c r="R334" s="14">
        <f>ROUND(BD334+MIN(T333+S334-BD334,MAX(0,$CC334-BR334)),2)</f>
      </c>
      <c r="S334" s="14">
        <f>ROUND(ROUND(T333*100,0)*ROUND(S$3*100000,0)/1200000,0)/100</f>
      </c>
      <c r="T334" s="14">
        <f>ROUND(T333+S334-R334,2)</f>
      </c>
      <c r="U334" s="14">
        <f>ROUND(BE334+MIN(W333+V334-BE334,MAX(0,$CC334-BS334)),2)</f>
      </c>
      <c r="V334" s="14">
        <f>ROUND(ROUND(W333*100,0)*ROUND(V$3*100000,0)/1200000,0)/100</f>
      </c>
      <c r="W334" s="14">
        <f>ROUND(W333+V334-U334,2)</f>
      </c>
      <c r="X334" s="14">
        <f>ROUND(BF334+MIN(Z333+Y334-BF334,MAX(0,$CC334-BT334)),2)</f>
      </c>
      <c r="Y334" s="14">
        <f>ROUND(ROUND(Z333*100,0)*ROUND(Y$3*100000,0)/1200000,0)/100</f>
      </c>
      <c r="Z334" s="14">
        <f>ROUND(Z333+Y334-X334,2)</f>
      </c>
      <c r="AA334" s="14">
        <f>ROUND(BG334+MIN(AC333+AB334-BG334,MAX(0,$CC334-BU334)),2)</f>
      </c>
      <c r="AB334" s="14">
        <f>ROUND(ROUND(AC333*100,0)*ROUND(AB$3*100000,0)/1200000,0)/100</f>
      </c>
      <c r="AC334" s="14">
        <f>ROUND(AC333+AB334-AA334,2)</f>
      </c>
      <c r="AD334" s="14">
        <f>ROUND(BH334+MIN(AF333+AE334-BH334,MAX(0,$CC334-BV334)),2)</f>
      </c>
      <c r="AE334" s="14">
        <f>ROUND(ROUND(AF333*100,0)*ROUND(AE$3*100000,0)/1200000,0)/100</f>
      </c>
      <c r="AF334" s="14">
        <f>ROUND(AF333+AE334-AD334,2)</f>
      </c>
      <c r="AG334" s="14">
        <f>ROUND(BI334+MIN(AI333+AH334-BI334,MAX(0,$CC334-BW334)),2)</f>
      </c>
      <c r="AH334" s="14">
        <f>ROUND(ROUND(AI333*100,0)*ROUND(AH$3*100000,0)/1200000,0)/100</f>
      </c>
      <c r="AI334" s="14">
        <f>ROUND(AI333+AH334-AG334,2)</f>
      </c>
      <c r="AJ334" s="14">
        <f>ROUND(BJ334+MIN(AL333+AK334-BJ334,MAX(0,$CC334-BX334)),2)</f>
      </c>
      <c r="AK334" s="14">
        <f>ROUND(ROUND(AL333*100,0)*ROUND(AK$3*100000,0)/1200000,0)/100</f>
      </c>
      <c r="AL334" s="14">
        <f>ROUND(AL333+AK334-AJ334,2)</f>
      </c>
      <c r="AM334" s="14">
        <f>ROUND(BK334+MIN(AO333+AN334-BK334,MAX(0,$CC334-BY334)),2)</f>
      </c>
      <c r="AN334" s="14">
        <f>ROUND(ROUND(AO333*100,0)*ROUND(AN$3*100000,0)/1200000,0)/100</f>
      </c>
      <c r="AO334" s="14">
        <f>ROUND(AO333+AN334-AM334,2)</f>
      </c>
      <c r="AP334" s="14">
        <f>ROUND(BL334+MIN(AR333+AQ334-BL334,MAX(0,$CC334-BZ334)),2)</f>
      </c>
      <c r="AQ334" s="14">
        <f>ROUND(ROUND(AR333*100,0)*ROUND(AQ$3*100000,0)/1200000,0)/100</f>
      </c>
      <c r="AR334" s="14">
        <f>ROUND(AR333+AQ334-AP334,2)</f>
      </c>
      <c r="AS334" s="14">
        <f>ROUND(BM334+MIN(AU333+AT334-BM334,MAX(0,$CC334-CA334)),2)</f>
      </c>
      <c r="AT334" s="14">
        <f>ROUND(ROUND(AU333*100,0)*ROUND(AT$3*100000,0)/1200000,0)/100</f>
      </c>
      <c r="AU334" s="14">
        <f>ROUND(AU333+AT334-AS334,2)</f>
      </c>
      <c r="AV334" s="11">
        <f>SUMIF($C$4:$AU$4,"Payment",C334:AU334)</f>
      </c>
      <c r="AW334" s="11">
        <f>SUMIF($C$4:$AU$4,"Interest",C334:AU334)</f>
      </c>
      <c r="AX334" s="11">
        <f>ROUND(SUMIF($C$4:$AU$4,"Balance",C334:AU334),2)</f>
      </c>
      <c r="AY334">
        <f>MIN(E333+D334,C$3)</f>
      </c>
      <c r="AZ334">
        <f>MIN(H333+G334,F$3)</f>
      </c>
      <c r="BA334">
        <f>MIN(K333+J334,I$3)</f>
      </c>
      <c r="BB334">
        <f>MIN(N333+M334,L$3)</f>
      </c>
      <c r="BC334">
        <f>MIN(Q333+P334,O$3)</f>
      </c>
      <c r="BD334">
        <f>MIN(T333+S334,R$3)</f>
      </c>
      <c r="BE334">
        <f>MIN(W333+V334,U$3)</f>
      </c>
      <c r="BF334">
        <f>MIN(Z333+Y334,X$3)</f>
      </c>
      <c r="BG334">
        <f>MIN(AC333+AB334,AA$3)</f>
      </c>
      <c r="BH334">
        <f>MIN(AF333+AE334,AD$3)</f>
      </c>
      <c r="BI334">
        <f>MIN(AI333+AH334,AG$3)</f>
      </c>
      <c r="BJ334">
        <f>MIN(AL333+AK334,AJ$3)</f>
      </c>
      <c r="BK334">
        <f>MIN(AO333+AN334,AM$3)</f>
      </c>
      <c r="BL334">
        <f>MIN(AR333+AQ334,AP$3)</f>
      </c>
      <c r="BM334">
        <f>MIN(AU333+AT334,AS$3)</f>
      </c>
      <c r="BN334">
        <f>E333+D334-AY334</f>
      </c>
      <c r="BO334">
        <f>BN334+H333+G334-AZ334</f>
      </c>
      <c r="BP334">
        <f>BO334+K333+J334-BA334</f>
      </c>
      <c r="BQ334">
        <f>BP334+N333+M334-BB334</f>
      </c>
      <c r="BR334">
        <f>BQ334+Q333+P334-BC334</f>
      </c>
      <c r="BS334">
        <f>BR334+T333+S334-BD334</f>
      </c>
      <c r="BT334">
        <f>BS334+W333+V334-BE334</f>
      </c>
      <c r="BU334">
        <f>BT334+Z333+Y334-BF334</f>
      </c>
      <c r="BV334">
        <f>BU334+AC333+AB334-BG334</f>
      </c>
      <c r="BW334">
        <f>BV334+AF333+AE334-BH334</f>
      </c>
      <c r="BX334">
        <f>BW334+AI333+AH334-BI334</f>
      </c>
      <c r="BY334">
        <f>BX334+AL333+AK334-BJ334</f>
      </c>
      <c r="BZ334">
        <f>BY334+AO333+AN334-BK334</f>
      </c>
      <c r="CA334">
        <f>BZ334+AR333+AQ334-BL334</f>
      </c>
      <c r="CB334">
        <f>CA334+AU333+AT334-BM334</f>
      </c>
      <c r="CC334">
        <f>MAX(0,Plan!$B$6-SUM(AY334:BM334))</f>
      </c>
    </row>
    <row r="335" spans="1:81" x14ac:dyDescent="0.25">
      <c r="A335">
        <v>330</v>
      </c>
      <c r="B335" s="22">
        <f>EDATE(Plan!$B$5,A335-1)</f>
      </c>
      <c r="C335" s="14">
        <f>ROUND(AY335+MIN(E334+D335-AY335,$CC335),2)</f>
      </c>
      <c r="D335" s="14">
        <f>ROUND(ROUND(E334*100,0)*ROUND(D$3*100000,0)/1200000,0)/100</f>
      </c>
      <c r="E335" s="14">
        <f>ROUND(E334+D335-C335,2)</f>
      </c>
      <c r="F335" s="14">
        <f>ROUND(AZ335+MIN(H334+G335-AZ335,MAX(0,$CC335-BN335)),2)</f>
      </c>
      <c r="G335" s="14">
        <f>ROUND(ROUND(H334*100,0)*ROUND(G$3*100000,0)/1200000,0)/100</f>
      </c>
      <c r="H335" s="14">
        <f>ROUND(H334+G335-F335,2)</f>
      </c>
      <c r="I335" s="14">
        <f>ROUND(BA335+MIN(K334+J335-BA335,MAX(0,$CC335-BO335)),2)</f>
      </c>
      <c r="J335" s="14">
        <f>ROUND(ROUND(K334*100,0)*ROUND(J$3*100000,0)/1200000,0)/100</f>
      </c>
      <c r="K335" s="14">
        <f>ROUND(K334+J335-I335,2)</f>
      </c>
      <c r="L335" s="14">
        <f>ROUND(BB335+MIN(N334+M335-BB335,MAX(0,$CC335-BP335)),2)</f>
      </c>
      <c r="M335" s="14">
        <f>ROUND(ROUND(N334*100,0)*ROUND(M$3*100000,0)/1200000,0)/100</f>
      </c>
      <c r="N335" s="14">
        <f>ROUND(N334+M335-L335,2)</f>
      </c>
      <c r="O335" s="14">
        <f>ROUND(BC335+MIN(Q334+P335-BC335,MAX(0,$CC335-BQ335)),2)</f>
      </c>
      <c r="P335" s="14">
        <f>ROUND(ROUND(Q334*100,0)*ROUND(P$3*100000,0)/1200000,0)/100</f>
      </c>
      <c r="Q335" s="14">
        <f>ROUND(Q334+P335-O335,2)</f>
      </c>
      <c r="R335" s="14">
        <f>ROUND(BD335+MIN(T334+S335-BD335,MAX(0,$CC335-BR335)),2)</f>
      </c>
      <c r="S335" s="14">
        <f>ROUND(ROUND(T334*100,0)*ROUND(S$3*100000,0)/1200000,0)/100</f>
      </c>
      <c r="T335" s="14">
        <f>ROUND(T334+S335-R335,2)</f>
      </c>
      <c r="U335" s="14">
        <f>ROUND(BE335+MIN(W334+V335-BE335,MAX(0,$CC335-BS335)),2)</f>
      </c>
      <c r="V335" s="14">
        <f>ROUND(ROUND(W334*100,0)*ROUND(V$3*100000,0)/1200000,0)/100</f>
      </c>
      <c r="W335" s="14">
        <f>ROUND(W334+V335-U335,2)</f>
      </c>
      <c r="X335" s="14">
        <f>ROUND(BF335+MIN(Z334+Y335-BF335,MAX(0,$CC335-BT335)),2)</f>
      </c>
      <c r="Y335" s="14">
        <f>ROUND(ROUND(Z334*100,0)*ROUND(Y$3*100000,0)/1200000,0)/100</f>
      </c>
      <c r="Z335" s="14">
        <f>ROUND(Z334+Y335-X335,2)</f>
      </c>
      <c r="AA335" s="14">
        <f>ROUND(BG335+MIN(AC334+AB335-BG335,MAX(0,$CC335-BU335)),2)</f>
      </c>
      <c r="AB335" s="14">
        <f>ROUND(ROUND(AC334*100,0)*ROUND(AB$3*100000,0)/1200000,0)/100</f>
      </c>
      <c r="AC335" s="14">
        <f>ROUND(AC334+AB335-AA335,2)</f>
      </c>
      <c r="AD335" s="14">
        <f>ROUND(BH335+MIN(AF334+AE335-BH335,MAX(0,$CC335-BV335)),2)</f>
      </c>
      <c r="AE335" s="14">
        <f>ROUND(ROUND(AF334*100,0)*ROUND(AE$3*100000,0)/1200000,0)/100</f>
      </c>
      <c r="AF335" s="14">
        <f>ROUND(AF334+AE335-AD335,2)</f>
      </c>
      <c r="AG335" s="14">
        <f>ROUND(BI335+MIN(AI334+AH335-BI335,MAX(0,$CC335-BW335)),2)</f>
      </c>
      <c r="AH335" s="14">
        <f>ROUND(ROUND(AI334*100,0)*ROUND(AH$3*100000,0)/1200000,0)/100</f>
      </c>
      <c r="AI335" s="14">
        <f>ROUND(AI334+AH335-AG335,2)</f>
      </c>
      <c r="AJ335" s="14">
        <f>ROUND(BJ335+MIN(AL334+AK335-BJ335,MAX(0,$CC335-BX335)),2)</f>
      </c>
      <c r="AK335" s="14">
        <f>ROUND(ROUND(AL334*100,0)*ROUND(AK$3*100000,0)/1200000,0)/100</f>
      </c>
      <c r="AL335" s="14">
        <f>ROUND(AL334+AK335-AJ335,2)</f>
      </c>
      <c r="AM335" s="14">
        <f>ROUND(BK335+MIN(AO334+AN335-BK335,MAX(0,$CC335-BY335)),2)</f>
      </c>
      <c r="AN335" s="14">
        <f>ROUND(ROUND(AO334*100,0)*ROUND(AN$3*100000,0)/1200000,0)/100</f>
      </c>
      <c r="AO335" s="14">
        <f>ROUND(AO334+AN335-AM335,2)</f>
      </c>
      <c r="AP335" s="14">
        <f>ROUND(BL335+MIN(AR334+AQ335-BL335,MAX(0,$CC335-BZ335)),2)</f>
      </c>
      <c r="AQ335" s="14">
        <f>ROUND(ROUND(AR334*100,0)*ROUND(AQ$3*100000,0)/1200000,0)/100</f>
      </c>
      <c r="AR335" s="14">
        <f>ROUND(AR334+AQ335-AP335,2)</f>
      </c>
      <c r="AS335" s="14">
        <f>ROUND(BM335+MIN(AU334+AT335-BM335,MAX(0,$CC335-CA335)),2)</f>
      </c>
      <c r="AT335" s="14">
        <f>ROUND(ROUND(AU334*100,0)*ROUND(AT$3*100000,0)/1200000,0)/100</f>
      </c>
      <c r="AU335" s="14">
        <f>ROUND(AU334+AT335-AS335,2)</f>
      </c>
      <c r="AV335" s="11">
        <f>SUMIF($C$4:$AU$4,"Payment",C335:AU335)</f>
      </c>
      <c r="AW335" s="11">
        <f>SUMIF($C$4:$AU$4,"Interest",C335:AU335)</f>
      </c>
      <c r="AX335" s="11">
        <f>ROUND(SUMIF($C$4:$AU$4,"Balance",C335:AU335),2)</f>
      </c>
      <c r="AY335">
        <f>MIN(E334+D335,C$3)</f>
      </c>
      <c r="AZ335">
        <f>MIN(H334+G335,F$3)</f>
      </c>
      <c r="BA335">
        <f>MIN(K334+J335,I$3)</f>
      </c>
      <c r="BB335">
        <f>MIN(N334+M335,L$3)</f>
      </c>
      <c r="BC335">
        <f>MIN(Q334+P335,O$3)</f>
      </c>
      <c r="BD335">
        <f>MIN(T334+S335,R$3)</f>
      </c>
      <c r="BE335">
        <f>MIN(W334+V335,U$3)</f>
      </c>
      <c r="BF335">
        <f>MIN(Z334+Y335,X$3)</f>
      </c>
      <c r="BG335">
        <f>MIN(AC334+AB335,AA$3)</f>
      </c>
      <c r="BH335">
        <f>MIN(AF334+AE335,AD$3)</f>
      </c>
      <c r="BI335">
        <f>MIN(AI334+AH335,AG$3)</f>
      </c>
      <c r="BJ335">
        <f>MIN(AL334+AK335,AJ$3)</f>
      </c>
      <c r="BK335">
        <f>MIN(AO334+AN335,AM$3)</f>
      </c>
      <c r="BL335">
        <f>MIN(AR334+AQ335,AP$3)</f>
      </c>
      <c r="BM335">
        <f>MIN(AU334+AT335,AS$3)</f>
      </c>
      <c r="BN335">
        <f>E334+D335-AY335</f>
      </c>
      <c r="BO335">
        <f>BN335+H334+G335-AZ335</f>
      </c>
      <c r="BP335">
        <f>BO335+K334+J335-BA335</f>
      </c>
      <c r="BQ335">
        <f>BP335+N334+M335-BB335</f>
      </c>
      <c r="BR335">
        <f>BQ335+Q334+P335-BC335</f>
      </c>
      <c r="BS335">
        <f>BR335+T334+S335-BD335</f>
      </c>
      <c r="BT335">
        <f>BS335+W334+V335-BE335</f>
      </c>
      <c r="BU335">
        <f>BT335+Z334+Y335-BF335</f>
      </c>
      <c r="BV335">
        <f>BU335+AC334+AB335-BG335</f>
      </c>
      <c r="BW335">
        <f>BV335+AF334+AE335-BH335</f>
      </c>
      <c r="BX335">
        <f>BW335+AI334+AH335-BI335</f>
      </c>
      <c r="BY335">
        <f>BX335+AL334+AK335-BJ335</f>
      </c>
      <c r="BZ335">
        <f>BY335+AO334+AN335-BK335</f>
      </c>
      <c r="CA335">
        <f>BZ335+AR334+AQ335-BL335</f>
      </c>
      <c r="CB335">
        <f>CA335+AU334+AT335-BM335</f>
      </c>
      <c r="CC335">
        <f>MAX(0,Plan!$B$6-SUM(AY335:BM335))</f>
      </c>
    </row>
    <row r="336" spans="1:81" x14ac:dyDescent="0.25">
      <c r="A336">
        <v>331</v>
      </c>
      <c r="B336" s="22">
        <f>EDATE(Plan!$B$5,A336-1)</f>
      </c>
      <c r="C336" s="14">
        <f>ROUND(AY336+MIN(E335+D336-AY336,$CC336),2)</f>
      </c>
      <c r="D336" s="14">
        <f>ROUND(ROUND(E335*100,0)*ROUND(D$3*100000,0)/1200000,0)/100</f>
      </c>
      <c r="E336" s="14">
        <f>ROUND(E335+D336-C336,2)</f>
      </c>
      <c r="F336" s="14">
        <f>ROUND(AZ336+MIN(H335+G336-AZ336,MAX(0,$CC336-BN336)),2)</f>
      </c>
      <c r="G336" s="14">
        <f>ROUND(ROUND(H335*100,0)*ROUND(G$3*100000,0)/1200000,0)/100</f>
      </c>
      <c r="H336" s="14">
        <f>ROUND(H335+G336-F336,2)</f>
      </c>
      <c r="I336" s="14">
        <f>ROUND(BA336+MIN(K335+J336-BA336,MAX(0,$CC336-BO336)),2)</f>
      </c>
      <c r="J336" s="14">
        <f>ROUND(ROUND(K335*100,0)*ROUND(J$3*100000,0)/1200000,0)/100</f>
      </c>
      <c r="K336" s="14">
        <f>ROUND(K335+J336-I336,2)</f>
      </c>
      <c r="L336" s="14">
        <f>ROUND(BB336+MIN(N335+M336-BB336,MAX(0,$CC336-BP336)),2)</f>
      </c>
      <c r="M336" s="14">
        <f>ROUND(ROUND(N335*100,0)*ROUND(M$3*100000,0)/1200000,0)/100</f>
      </c>
      <c r="N336" s="14">
        <f>ROUND(N335+M336-L336,2)</f>
      </c>
      <c r="O336" s="14">
        <f>ROUND(BC336+MIN(Q335+P336-BC336,MAX(0,$CC336-BQ336)),2)</f>
      </c>
      <c r="P336" s="14">
        <f>ROUND(ROUND(Q335*100,0)*ROUND(P$3*100000,0)/1200000,0)/100</f>
      </c>
      <c r="Q336" s="14">
        <f>ROUND(Q335+P336-O336,2)</f>
      </c>
      <c r="R336" s="14">
        <f>ROUND(BD336+MIN(T335+S336-BD336,MAX(0,$CC336-BR336)),2)</f>
      </c>
      <c r="S336" s="14">
        <f>ROUND(ROUND(T335*100,0)*ROUND(S$3*100000,0)/1200000,0)/100</f>
      </c>
      <c r="T336" s="14">
        <f>ROUND(T335+S336-R336,2)</f>
      </c>
      <c r="U336" s="14">
        <f>ROUND(BE336+MIN(W335+V336-BE336,MAX(0,$CC336-BS336)),2)</f>
      </c>
      <c r="V336" s="14">
        <f>ROUND(ROUND(W335*100,0)*ROUND(V$3*100000,0)/1200000,0)/100</f>
      </c>
      <c r="W336" s="14">
        <f>ROUND(W335+V336-U336,2)</f>
      </c>
      <c r="X336" s="14">
        <f>ROUND(BF336+MIN(Z335+Y336-BF336,MAX(0,$CC336-BT336)),2)</f>
      </c>
      <c r="Y336" s="14">
        <f>ROUND(ROUND(Z335*100,0)*ROUND(Y$3*100000,0)/1200000,0)/100</f>
      </c>
      <c r="Z336" s="14">
        <f>ROUND(Z335+Y336-X336,2)</f>
      </c>
      <c r="AA336" s="14">
        <f>ROUND(BG336+MIN(AC335+AB336-BG336,MAX(0,$CC336-BU336)),2)</f>
      </c>
      <c r="AB336" s="14">
        <f>ROUND(ROUND(AC335*100,0)*ROUND(AB$3*100000,0)/1200000,0)/100</f>
      </c>
      <c r="AC336" s="14">
        <f>ROUND(AC335+AB336-AA336,2)</f>
      </c>
      <c r="AD336" s="14">
        <f>ROUND(BH336+MIN(AF335+AE336-BH336,MAX(0,$CC336-BV336)),2)</f>
      </c>
      <c r="AE336" s="14">
        <f>ROUND(ROUND(AF335*100,0)*ROUND(AE$3*100000,0)/1200000,0)/100</f>
      </c>
      <c r="AF336" s="14">
        <f>ROUND(AF335+AE336-AD336,2)</f>
      </c>
      <c r="AG336" s="14">
        <f>ROUND(BI336+MIN(AI335+AH336-BI336,MAX(0,$CC336-BW336)),2)</f>
      </c>
      <c r="AH336" s="14">
        <f>ROUND(ROUND(AI335*100,0)*ROUND(AH$3*100000,0)/1200000,0)/100</f>
      </c>
      <c r="AI336" s="14">
        <f>ROUND(AI335+AH336-AG336,2)</f>
      </c>
      <c r="AJ336" s="14">
        <f>ROUND(BJ336+MIN(AL335+AK336-BJ336,MAX(0,$CC336-BX336)),2)</f>
      </c>
      <c r="AK336" s="14">
        <f>ROUND(ROUND(AL335*100,0)*ROUND(AK$3*100000,0)/1200000,0)/100</f>
      </c>
      <c r="AL336" s="14">
        <f>ROUND(AL335+AK336-AJ336,2)</f>
      </c>
      <c r="AM336" s="14">
        <f>ROUND(BK336+MIN(AO335+AN336-BK336,MAX(0,$CC336-BY336)),2)</f>
      </c>
      <c r="AN336" s="14">
        <f>ROUND(ROUND(AO335*100,0)*ROUND(AN$3*100000,0)/1200000,0)/100</f>
      </c>
      <c r="AO336" s="14">
        <f>ROUND(AO335+AN336-AM336,2)</f>
      </c>
      <c r="AP336" s="14">
        <f>ROUND(BL336+MIN(AR335+AQ336-BL336,MAX(0,$CC336-BZ336)),2)</f>
      </c>
      <c r="AQ336" s="14">
        <f>ROUND(ROUND(AR335*100,0)*ROUND(AQ$3*100000,0)/1200000,0)/100</f>
      </c>
      <c r="AR336" s="14">
        <f>ROUND(AR335+AQ336-AP336,2)</f>
      </c>
      <c r="AS336" s="14">
        <f>ROUND(BM336+MIN(AU335+AT336-BM336,MAX(0,$CC336-CA336)),2)</f>
      </c>
      <c r="AT336" s="14">
        <f>ROUND(ROUND(AU335*100,0)*ROUND(AT$3*100000,0)/1200000,0)/100</f>
      </c>
      <c r="AU336" s="14">
        <f>ROUND(AU335+AT336-AS336,2)</f>
      </c>
      <c r="AV336" s="11">
        <f>SUMIF($C$4:$AU$4,"Payment",C336:AU336)</f>
      </c>
      <c r="AW336" s="11">
        <f>SUMIF($C$4:$AU$4,"Interest",C336:AU336)</f>
      </c>
      <c r="AX336" s="11">
        <f>ROUND(SUMIF($C$4:$AU$4,"Balance",C336:AU336),2)</f>
      </c>
      <c r="AY336">
        <f>MIN(E335+D336,C$3)</f>
      </c>
      <c r="AZ336">
        <f>MIN(H335+G336,F$3)</f>
      </c>
      <c r="BA336">
        <f>MIN(K335+J336,I$3)</f>
      </c>
      <c r="BB336">
        <f>MIN(N335+M336,L$3)</f>
      </c>
      <c r="BC336">
        <f>MIN(Q335+P336,O$3)</f>
      </c>
      <c r="BD336">
        <f>MIN(T335+S336,R$3)</f>
      </c>
      <c r="BE336">
        <f>MIN(W335+V336,U$3)</f>
      </c>
      <c r="BF336">
        <f>MIN(Z335+Y336,X$3)</f>
      </c>
      <c r="BG336">
        <f>MIN(AC335+AB336,AA$3)</f>
      </c>
      <c r="BH336">
        <f>MIN(AF335+AE336,AD$3)</f>
      </c>
      <c r="BI336">
        <f>MIN(AI335+AH336,AG$3)</f>
      </c>
      <c r="BJ336">
        <f>MIN(AL335+AK336,AJ$3)</f>
      </c>
      <c r="BK336">
        <f>MIN(AO335+AN336,AM$3)</f>
      </c>
      <c r="BL336">
        <f>MIN(AR335+AQ336,AP$3)</f>
      </c>
      <c r="BM336">
        <f>MIN(AU335+AT336,AS$3)</f>
      </c>
      <c r="BN336">
        <f>E335+D336-AY336</f>
      </c>
      <c r="BO336">
        <f>BN336+H335+G336-AZ336</f>
      </c>
      <c r="BP336">
        <f>BO336+K335+J336-BA336</f>
      </c>
      <c r="BQ336">
        <f>BP336+N335+M336-BB336</f>
      </c>
      <c r="BR336">
        <f>BQ336+Q335+P336-BC336</f>
      </c>
      <c r="BS336">
        <f>BR336+T335+S336-BD336</f>
      </c>
      <c r="BT336">
        <f>BS336+W335+V336-BE336</f>
      </c>
      <c r="BU336">
        <f>BT336+Z335+Y336-BF336</f>
      </c>
      <c r="BV336">
        <f>BU336+AC335+AB336-BG336</f>
      </c>
      <c r="BW336">
        <f>BV336+AF335+AE336-BH336</f>
      </c>
      <c r="BX336">
        <f>BW336+AI335+AH336-BI336</f>
      </c>
      <c r="BY336">
        <f>BX336+AL335+AK336-BJ336</f>
      </c>
      <c r="BZ336">
        <f>BY336+AO335+AN336-BK336</f>
      </c>
      <c r="CA336">
        <f>BZ336+AR335+AQ336-BL336</f>
      </c>
      <c r="CB336">
        <f>CA336+AU335+AT336-BM336</f>
      </c>
      <c r="CC336">
        <f>MAX(0,Plan!$B$6-SUM(AY336:BM336))</f>
      </c>
    </row>
    <row r="337" spans="1:81" x14ac:dyDescent="0.25">
      <c r="A337">
        <v>332</v>
      </c>
      <c r="B337" s="22">
        <f>EDATE(Plan!$B$5,A337-1)</f>
      </c>
      <c r="C337" s="14">
        <f>ROUND(AY337+MIN(E336+D337-AY337,$CC337),2)</f>
      </c>
      <c r="D337" s="14">
        <f>ROUND(ROUND(E336*100,0)*ROUND(D$3*100000,0)/1200000,0)/100</f>
      </c>
      <c r="E337" s="14">
        <f>ROUND(E336+D337-C337,2)</f>
      </c>
      <c r="F337" s="14">
        <f>ROUND(AZ337+MIN(H336+G337-AZ337,MAX(0,$CC337-BN337)),2)</f>
      </c>
      <c r="G337" s="14">
        <f>ROUND(ROUND(H336*100,0)*ROUND(G$3*100000,0)/1200000,0)/100</f>
      </c>
      <c r="H337" s="14">
        <f>ROUND(H336+G337-F337,2)</f>
      </c>
      <c r="I337" s="14">
        <f>ROUND(BA337+MIN(K336+J337-BA337,MAX(0,$CC337-BO337)),2)</f>
      </c>
      <c r="J337" s="14">
        <f>ROUND(ROUND(K336*100,0)*ROUND(J$3*100000,0)/1200000,0)/100</f>
      </c>
      <c r="K337" s="14">
        <f>ROUND(K336+J337-I337,2)</f>
      </c>
      <c r="L337" s="14">
        <f>ROUND(BB337+MIN(N336+M337-BB337,MAX(0,$CC337-BP337)),2)</f>
      </c>
      <c r="M337" s="14">
        <f>ROUND(ROUND(N336*100,0)*ROUND(M$3*100000,0)/1200000,0)/100</f>
      </c>
      <c r="N337" s="14">
        <f>ROUND(N336+M337-L337,2)</f>
      </c>
      <c r="O337" s="14">
        <f>ROUND(BC337+MIN(Q336+P337-BC337,MAX(0,$CC337-BQ337)),2)</f>
      </c>
      <c r="P337" s="14">
        <f>ROUND(ROUND(Q336*100,0)*ROUND(P$3*100000,0)/1200000,0)/100</f>
      </c>
      <c r="Q337" s="14">
        <f>ROUND(Q336+P337-O337,2)</f>
      </c>
      <c r="R337" s="14">
        <f>ROUND(BD337+MIN(T336+S337-BD337,MAX(0,$CC337-BR337)),2)</f>
      </c>
      <c r="S337" s="14">
        <f>ROUND(ROUND(T336*100,0)*ROUND(S$3*100000,0)/1200000,0)/100</f>
      </c>
      <c r="T337" s="14">
        <f>ROUND(T336+S337-R337,2)</f>
      </c>
      <c r="U337" s="14">
        <f>ROUND(BE337+MIN(W336+V337-BE337,MAX(0,$CC337-BS337)),2)</f>
      </c>
      <c r="V337" s="14">
        <f>ROUND(ROUND(W336*100,0)*ROUND(V$3*100000,0)/1200000,0)/100</f>
      </c>
      <c r="W337" s="14">
        <f>ROUND(W336+V337-U337,2)</f>
      </c>
      <c r="X337" s="14">
        <f>ROUND(BF337+MIN(Z336+Y337-BF337,MAX(0,$CC337-BT337)),2)</f>
      </c>
      <c r="Y337" s="14">
        <f>ROUND(ROUND(Z336*100,0)*ROUND(Y$3*100000,0)/1200000,0)/100</f>
      </c>
      <c r="Z337" s="14">
        <f>ROUND(Z336+Y337-X337,2)</f>
      </c>
      <c r="AA337" s="14">
        <f>ROUND(BG337+MIN(AC336+AB337-BG337,MAX(0,$CC337-BU337)),2)</f>
      </c>
      <c r="AB337" s="14">
        <f>ROUND(ROUND(AC336*100,0)*ROUND(AB$3*100000,0)/1200000,0)/100</f>
      </c>
      <c r="AC337" s="14">
        <f>ROUND(AC336+AB337-AA337,2)</f>
      </c>
      <c r="AD337" s="14">
        <f>ROUND(BH337+MIN(AF336+AE337-BH337,MAX(0,$CC337-BV337)),2)</f>
      </c>
      <c r="AE337" s="14">
        <f>ROUND(ROUND(AF336*100,0)*ROUND(AE$3*100000,0)/1200000,0)/100</f>
      </c>
      <c r="AF337" s="14">
        <f>ROUND(AF336+AE337-AD337,2)</f>
      </c>
      <c r="AG337" s="14">
        <f>ROUND(BI337+MIN(AI336+AH337-BI337,MAX(0,$CC337-BW337)),2)</f>
      </c>
      <c r="AH337" s="14">
        <f>ROUND(ROUND(AI336*100,0)*ROUND(AH$3*100000,0)/1200000,0)/100</f>
      </c>
      <c r="AI337" s="14">
        <f>ROUND(AI336+AH337-AG337,2)</f>
      </c>
      <c r="AJ337" s="14">
        <f>ROUND(BJ337+MIN(AL336+AK337-BJ337,MAX(0,$CC337-BX337)),2)</f>
      </c>
      <c r="AK337" s="14">
        <f>ROUND(ROUND(AL336*100,0)*ROUND(AK$3*100000,0)/1200000,0)/100</f>
      </c>
      <c r="AL337" s="14">
        <f>ROUND(AL336+AK337-AJ337,2)</f>
      </c>
      <c r="AM337" s="14">
        <f>ROUND(BK337+MIN(AO336+AN337-BK337,MAX(0,$CC337-BY337)),2)</f>
      </c>
      <c r="AN337" s="14">
        <f>ROUND(ROUND(AO336*100,0)*ROUND(AN$3*100000,0)/1200000,0)/100</f>
      </c>
      <c r="AO337" s="14">
        <f>ROUND(AO336+AN337-AM337,2)</f>
      </c>
      <c r="AP337" s="14">
        <f>ROUND(BL337+MIN(AR336+AQ337-BL337,MAX(0,$CC337-BZ337)),2)</f>
      </c>
      <c r="AQ337" s="14">
        <f>ROUND(ROUND(AR336*100,0)*ROUND(AQ$3*100000,0)/1200000,0)/100</f>
      </c>
      <c r="AR337" s="14">
        <f>ROUND(AR336+AQ337-AP337,2)</f>
      </c>
      <c r="AS337" s="14">
        <f>ROUND(BM337+MIN(AU336+AT337-BM337,MAX(0,$CC337-CA337)),2)</f>
      </c>
      <c r="AT337" s="14">
        <f>ROUND(ROUND(AU336*100,0)*ROUND(AT$3*100000,0)/1200000,0)/100</f>
      </c>
      <c r="AU337" s="14">
        <f>ROUND(AU336+AT337-AS337,2)</f>
      </c>
      <c r="AV337" s="11">
        <f>SUMIF($C$4:$AU$4,"Payment",C337:AU337)</f>
      </c>
      <c r="AW337" s="11">
        <f>SUMIF($C$4:$AU$4,"Interest",C337:AU337)</f>
      </c>
      <c r="AX337" s="11">
        <f>ROUND(SUMIF($C$4:$AU$4,"Balance",C337:AU337),2)</f>
      </c>
      <c r="AY337">
        <f>MIN(E336+D337,C$3)</f>
      </c>
      <c r="AZ337">
        <f>MIN(H336+G337,F$3)</f>
      </c>
      <c r="BA337">
        <f>MIN(K336+J337,I$3)</f>
      </c>
      <c r="BB337">
        <f>MIN(N336+M337,L$3)</f>
      </c>
      <c r="BC337">
        <f>MIN(Q336+P337,O$3)</f>
      </c>
      <c r="BD337">
        <f>MIN(T336+S337,R$3)</f>
      </c>
      <c r="BE337">
        <f>MIN(W336+V337,U$3)</f>
      </c>
      <c r="BF337">
        <f>MIN(Z336+Y337,X$3)</f>
      </c>
      <c r="BG337">
        <f>MIN(AC336+AB337,AA$3)</f>
      </c>
      <c r="BH337">
        <f>MIN(AF336+AE337,AD$3)</f>
      </c>
      <c r="BI337">
        <f>MIN(AI336+AH337,AG$3)</f>
      </c>
      <c r="BJ337">
        <f>MIN(AL336+AK337,AJ$3)</f>
      </c>
      <c r="BK337">
        <f>MIN(AO336+AN337,AM$3)</f>
      </c>
      <c r="BL337">
        <f>MIN(AR336+AQ337,AP$3)</f>
      </c>
      <c r="BM337">
        <f>MIN(AU336+AT337,AS$3)</f>
      </c>
      <c r="BN337">
        <f>E336+D337-AY337</f>
      </c>
      <c r="BO337">
        <f>BN337+H336+G337-AZ337</f>
      </c>
      <c r="BP337">
        <f>BO337+K336+J337-BA337</f>
      </c>
      <c r="BQ337">
        <f>BP337+N336+M337-BB337</f>
      </c>
      <c r="BR337">
        <f>BQ337+Q336+P337-BC337</f>
      </c>
      <c r="BS337">
        <f>BR337+T336+S337-BD337</f>
      </c>
      <c r="BT337">
        <f>BS337+W336+V337-BE337</f>
      </c>
      <c r="BU337">
        <f>BT337+Z336+Y337-BF337</f>
      </c>
      <c r="BV337">
        <f>BU337+AC336+AB337-BG337</f>
      </c>
      <c r="BW337">
        <f>BV337+AF336+AE337-BH337</f>
      </c>
      <c r="BX337">
        <f>BW337+AI336+AH337-BI337</f>
      </c>
      <c r="BY337">
        <f>BX337+AL336+AK337-BJ337</f>
      </c>
      <c r="BZ337">
        <f>BY337+AO336+AN337-BK337</f>
      </c>
      <c r="CA337">
        <f>BZ337+AR336+AQ337-BL337</f>
      </c>
      <c r="CB337">
        <f>CA337+AU336+AT337-BM337</f>
      </c>
      <c r="CC337">
        <f>MAX(0,Plan!$B$6-SUM(AY337:BM337))</f>
      </c>
    </row>
    <row r="338" spans="1:81" x14ac:dyDescent="0.25">
      <c r="A338">
        <v>333</v>
      </c>
      <c r="B338" s="22">
        <f>EDATE(Plan!$B$5,A338-1)</f>
      </c>
      <c r="C338" s="14">
        <f>ROUND(AY338+MIN(E337+D338-AY338,$CC338),2)</f>
      </c>
      <c r="D338" s="14">
        <f>ROUND(ROUND(E337*100,0)*ROUND(D$3*100000,0)/1200000,0)/100</f>
      </c>
      <c r="E338" s="14">
        <f>ROUND(E337+D338-C338,2)</f>
      </c>
      <c r="F338" s="14">
        <f>ROUND(AZ338+MIN(H337+G338-AZ338,MAX(0,$CC338-BN338)),2)</f>
      </c>
      <c r="G338" s="14">
        <f>ROUND(ROUND(H337*100,0)*ROUND(G$3*100000,0)/1200000,0)/100</f>
      </c>
      <c r="H338" s="14">
        <f>ROUND(H337+G338-F338,2)</f>
      </c>
      <c r="I338" s="14">
        <f>ROUND(BA338+MIN(K337+J338-BA338,MAX(0,$CC338-BO338)),2)</f>
      </c>
      <c r="J338" s="14">
        <f>ROUND(ROUND(K337*100,0)*ROUND(J$3*100000,0)/1200000,0)/100</f>
      </c>
      <c r="K338" s="14">
        <f>ROUND(K337+J338-I338,2)</f>
      </c>
      <c r="L338" s="14">
        <f>ROUND(BB338+MIN(N337+M338-BB338,MAX(0,$CC338-BP338)),2)</f>
      </c>
      <c r="M338" s="14">
        <f>ROUND(ROUND(N337*100,0)*ROUND(M$3*100000,0)/1200000,0)/100</f>
      </c>
      <c r="N338" s="14">
        <f>ROUND(N337+M338-L338,2)</f>
      </c>
      <c r="O338" s="14">
        <f>ROUND(BC338+MIN(Q337+P338-BC338,MAX(0,$CC338-BQ338)),2)</f>
      </c>
      <c r="P338" s="14">
        <f>ROUND(ROUND(Q337*100,0)*ROUND(P$3*100000,0)/1200000,0)/100</f>
      </c>
      <c r="Q338" s="14">
        <f>ROUND(Q337+P338-O338,2)</f>
      </c>
      <c r="R338" s="14">
        <f>ROUND(BD338+MIN(T337+S338-BD338,MAX(0,$CC338-BR338)),2)</f>
      </c>
      <c r="S338" s="14">
        <f>ROUND(ROUND(T337*100,0)*ROUND(S$3*100000,0)/1200000,0)/100</f>
      </c>
      <c r="T338" s="14">
        <f>ROUND(T337+S338-R338,2)</f>
      </c>
      <c r="U338" s="14">
        <f>ROUND(BE338+MIN(W337+V338-BE338,MAX(0,$CC338-BS338)),2)</f>
      </c>
      <c r="V338" s="14">
        <f>ROUND(ROUND(W337*100,0)*ROUND(V$3*100000,0)/1200000,0)/100</f>
      </c>
      <c r="W338" s="14">
        <f>ROUND(W337+V338-U338,2)</f>
      </c>
      <c r="X338" s="14">
        <f>ROUND(BF338+MIN(Z337+Y338-BF338,MAX(0,$CC338-BT338)),2)</f>
      </c>
      <c r="Y338" s="14">
        <f>ROUND(ROUND(Z337*100,0)*ROUND(Y$3*100000,0)/1200000,0)/100</f>
      </c>
      <c r="Z338" s="14">
        <f>ROUND(Z337+Y338-X338,2)</f>
      </c>
      <c r="AA338" s="14">
        <f>ROUND(BG338+MIN(AC337+AB338-BG338,MAX(0,$CC338-BU338)),2)</f>
      </c>
      <c r="AB338" s="14">
        <f>ROUND(ROUND(AC337*100,0)*ROUND(AB$3*100000,0)/1200000,0)/100</f>
      </c>
      <c r="AC338" s="14">
        <f>ROUND(AC337+AB338-AA338,2)</f>
      </c>
      <c r="AD338" s="14">
        <f>ROUND(BH338+MIN(AF337+AE338-BH338,MAX(0,$CC338-BV338)),2)</f>
      </c>
      <c r="AE338" s="14">
        <f>ROUND(ROUND(AF337*100,0)*ROUND(AE$3*100000,0)/1200000,0)/100</f>
      </c>
      <c r="AF338" s="14">
        <f>ROUND(AF337+AE338-AD338,2)</f>
      </c>
      <c r="AG338" s="14">
        <f>ROUND(BI338+MIN(AI337+AH338-BI338,MAX(0,$CC338-BW338)),2)</f>
      </c>
      <c r="AH338" s="14">
        <f>ROUND(ROUND(AI337*100,0)*ROUND(AH$3*100000,0)/1200000,0)/100</f>
      </c>
      <c r="AI338" s="14">
        <f>ROUND(AI337+AH338-AG338,2)</f>
      </c>
      <c r="AJ338" s="14">
        <f>ROUND(BJ338+MIN(AL337+AK338-BJ338,MAX(0,$CC338-BX338)),2)</f>
      </c>
      <c r="AK338" s="14">
        <f>ROUND(ROUND(AL337*100,0)*ROUND(AK$3*100000,0)/1200000,0)/100</f>
      </c>
      <c r="AL338" s="14">
        <f>ROUND(AL337+AK338-AJ338,2)</f>
      </c>
      <c r="AM338" s="14">
        <f>ROUND(BK338+MIN(AO337+AN338-BK338,MAX(0,$CC338-BY338)),2)</f>
      </c>
      <c r="AN338" s="14">
        <f>ROUND(ROUND(AO337*100,0)*ROUND(AN$3*100000,0)/1200000,0)/100</f>
      </c>
      <c r="AO338" s="14">
        <f>ROUND(AO337+AN338-AM338,2)</f>
      </c>
      <c r="AP338" s="14">
        <f>ROUND(BL338+MIN(AR337+AQ338-BL338,MAX(0,$CC338-BZ338)),2)</f>
      </c>
      <c r="AQ338" s="14">
        <f>ROUND(ROUND(AR337*100,0)*ROUND(AQ$3*100000,0)/1200000,0)/100</f>
      </c>
      <c r="AR338" s="14">
        <f>ROUND(AR337+AQ338-AP338,2)</f>
      </c>
      <c r="AS338" s="14">
        <f>ROUND(BM338+MIN(AU337+AT338-BM338,MAX(0,$CC338-CA338)),2)</f>
      </c>
      <c r="AT338" s="14">
        <f>ROUND(ROUND(AU337*100,0)*ROUND(AT$3*100000,0)/1200000,0)/100</f>
      </c>
      <c r="AU338" s="14">
        <f>ROUND(AU337+AT338-AS338,2)</f>
      </c>
      <c r="AV338" s="11">
        <f>SUMIF($C$4:$AU$4,"Payment",C338:AU338)</f>
      </c>
      <c r="AW338" s="11">
        <f>SUMIF($C$4:$AU$4,"Interest",C338:AU338)</f>
      </c>
      <c r="AX338" s="11">
        <f>ROUND(SUMIF($C$4:$AU$4,"Balance",C338:AU338),2)</f>
      </c>
      <c r="AY338">
        <f>MIN(E337+D338,C$3)</f>
      </c>
      <c r="AZ338">
        <f>MIN(H337+G338,F$3)</f>
      </c>
      <c r="BA338">
        <f>MIN(K337+J338,I$3)</f>
      </c>
      <c r="BB338">
        <f>MIN(N337+M338,L$3)</f>
      </c>
      <c r="BC338">
        <f>MIN(Q337+P338,O$3)</f>
      </c>
      <c r="BD338">
        <f>MIN(T337+S338,R$3)</f>
      </c>
      <c r="BE338">
        <f>MIN(W337+V338,U$3)</f>
      </c>
      <c r="BF338">
        <f>MIN(Z337+Y338,X$3)</f>
      </c>
      <c r="BG338">
        <f>MIN(AC337+AB338,AA$3)</f>
      </c>
      <c r="BH338">
        <f>MIN(AF337+AE338,AD$3)</f>
      </c>
      <c r="BI338">
        <f>MIN(AI337+AH338,AG$3)</f>
      </c>
      <c r="BJ338">
        <f>MIN(AL337+AK338,AJ$3)</f>
      </c>
      <c r="BK338">
        <f>MIN(AO337+AN338,AM$3)</f>
      </c>
      <c r="BL338">
        <f>MIN(AR337+AQ338,AP$3)</f>
      </c>
      <c r="BM338">
        <f>MIN(AU337+AT338,AS$3)</f>
      </c>
      <c r="BN338">
        <f>E337+D338-AY338</f>
      </c>
      <c r="BO338">
        <f>BN338+H337+G338-AZ338</f>
      </c>
      <c r="BP338">
        <f>BO338+K337+J338-BA338</f>
      </c>
      <c r="BQ338">
        <f>BP338+N337+M338-BB338</f>
      </c>
      <c r="BR338">
        <f>BQ338+Q337+P338-BC338</f>
      </c>
      <c r="BS338">
        <f>BR338+T337+S338-BD338</f>
      </c>
      <c r="BT338">
        <f>BS338+W337+V338-BE338</f>
      </c>
      <c r="BU338">
        <f>BT338+Z337+Y338-BF338</f>
      </c>
      <c r="BV338">
        <f>BU338+AC337+AB338-BG338</f>
      </c>
      <c r="BW338">
        <f>BV338+AF337+AE338-BH338</f>
      </c>
      <c r="BX338">
        <f>BW338+AI337+AH338-BI338</f>
      </c>
      <c r="BY338">
        <f>BX338+AL337+AK338-BJ338</f>
      </c>
      <c r="BZ338">
        <f>BY338+AO337+AN338-BK338</f>
      </c>
      <c r="CA338">
        <f>BZ338+AR337+AQ338-BL338</f>
      </c>
      <c r="CB338">
        <f>CA338+AU337+AT338-BM338</f>
      </c>
      <c r="CC338">
        <f>MAX(0,Plan!$B$6-SUM(AY338:BM338))</f>
      </c>
    </row>
    <row r="339" spans="1:81" x14ac:dyDescent="0.25">
      <c r="A339">
        <v>334</v>
      </c>
      <c r="B339" s="22">
        <f>EDATE(Plan!$B$5,A339-1)</f>
      </c>
      <c r="C339" s="14">
        <f>ROUND(AY339+MIN(E338+D339-AY339,$CC339),2)</f>
      </c>
      <c r="D339" s="14">
        <f>ROUND(ROUND(E338*100,0)*ROUND(D$3*100000,0)/1200000,0)/100</f>
      </c>
      <c r="E339" s="14">
        <f>ROUND(E338+D339-C339,2)</f>
      </c>
      <c r="F339" s="14">
        <f>ROUND(AZ339+MIN(H338+G339-AZ339,MAX(0,$CC339-BN339)),2)</f>
      </c>
      <c r="G339" s="14">
        <f>ROUND(ROUND(H338*100,0)*ROUND(G$3*100000,0)/1200000,0)/100</f>
      </c>
      <c r="H339" s="14">
        <f>ROUND(H338+G339-F339,2)</f>
      </c>
      <c r="I339" s="14">
        <f>ROUND(BA339+MIN(K338+J339-BA339,MAX(0,$CC339-BO339)),2)</f>
      </c>
      <c r="J339" s="14">
        <f>ROUND(ROUND(K338*100,0)*ROUND(J$3*100000,0)/1200000,0)/100</f>
      </c>
      <c r="K339" s="14">
        <f>ROUND(K338+J339-I339,2)</f>
      </c>
      <c r="L339" s="14">
        <f>ROUND(BB339+MIN(N338+M339-BB339,MAX(0,$CC339-BP339)),2)</f>
      </c>
      <c r="M339" s="14">
        <f>ROUND(ROUND(N338*100,0)*ROUND(M$3*100000,0)/1200000,0)/100</f>
      </c>
      <c r="N339" s="14">
        <f>ROUND(N338+M339-L339,2)</f>
      </c>
      <c r="O339" s="14">
        <f>ROUND(BC339+MIN(Q338+P339-BC339,MAX(0,$CC339-BQ339)),2)</f>
      </c>
      <c r="P339" s="14">
        <f>ROUND(ROUND(Q338*100,0)*ROUND(P$3*100000,0)/1200000,0)/100</f>
      </c>
      <c r="Q339" s="14">
        <f>ROUND(Q338+P339-O339,2)</f>
      </c>
      <c r="R339" s="14">
        <f>ROUND(BD339+MIN(T338+S339-BD339,MAX(0,$CC339-BR339)),2)</f>
      </c>
      <c r="S339" s="14">
        <f>ROUND(ROUND(T338*100,0)*ROUND(S$3*100000,0)/1200000,0)/100</f>
      </c>
      <c r="T339" s="14">
        <f>ROUND(T338+S339-R339,2)</f>
      </c>
      <c r="U339" s="14">
        <f>ROUND(BE339+MIN(W338+V339-BE339,MAX(0,$CC339-BS339)),2)</f>
      </c>
      <c r="V339" s="14">
        <f>ROUND(ROUND(W338*100,0)*ROUND(V$3*100000,0)/1200000,0)/100</f>
      </c>
      <c r="W339" s="14">
        <f>ROUND(W338+V339-U339,2)</f>
      </c>
      <c r="X339" s="14">
        <f>ROUND(BF339+MIN(Z338+Y339-BF339,MAX(0,$CC339-BT339)),2)</f>
      </c>
      <c r="Y339" s="14">
        <f>ROUND(ROUND(Z338*100,0)*ROUND(Y$3*100000,0)/1200000,0)/100</f>
      </c>
      <c r="Z339" s="14">
        <f>ROUND(Z338+Y339-X339,2)</f>
      </c>
      <c r="AA339" s="14">
        <f>ROUND(BG339+MIN(AC338+AB339-BG339,MAX(0,$CC339-BU339)),2)</f>
      </c>
      <c r="AB339" s="14">
        <f>ROUND(ROUND(AC338*100,0)*ROUND(AB$3*100000,0)/1200000,0)/100</f>
      </c>
      <c r="AC339" s="14">
        <f>ROUND(AC338+AB339-AA339,2)</f>
      </c>
      <c r="AD339" s="14">
        <f>ROUND(BH339+MIN(AF338+AE339-BH339,MAX(0,$CC339-BV339)),2)</f>
      </c>
      <c r="AE339" s="14">
        <f>ROUND(ROUND(AF338*100,0)*ROUND(AE$3*100000,0)/1200000,0)/100</f>
      </c>
      <c r="AF339" s="14">
        <f>ROUND(AF338+AE339-AD339,2)</f>
      </c>
      <c r="AG339" s="14">
        <f>ROUND(BI339+MIN(AI338+AH339-BI339,MAX(0,$CC339-BW339)),2)</f>
      </c>
      <c r="AH339" s="14">
        <f>ROUND(ROUND(AI338*100,0)*ROUND(AH$3*100000,0)/1200000,0)/100</f>
      </c>
      <c r="AI339" s="14">
        <f>ROUND(AI338+AH339-AG339,2)</f>
      </c>
      <c r="AJ339" s="14">
        <f>ROUND(BJ339+MIN(AL338+AK339-BJ339,MAX(0,$CC339-BX339)),2)</f>
      </c>
      <c r="AK339" s="14">
        <f>ROUND(ROUND(AL338*100,0)*ROUND(AK$3*100000,0)/1200000,0)/100</f>
      </c>
      <c r="AL339" s="14">
        <f>ROUND(AL338+AK339-AJ339,2)</f>
      </c>
      <c r="AM339" s="14">
        <f>ROUND(BK339+MIN(AO338+AN339-BK339,MAX(0,$CC339-BY339)),2)</f>
      </c>
      <c r="AN339" s="14">
        <f>ROUND(ROUND(AO338*100,0)*ROUND(AN$3*100000,0)/1200000,0)/100</f>
      </c>
      <c r="AO339" s="14">
        <f>ROUND(AO338+AN339-AM339,2)</f>
      </c>
      <c r="AP339" s="14">
        <f>ROUND(BL339+MIN(AR338+AQ339-BL339,MAX(0,$CC339-BZ339)),2)</f>
      </c>
      <c r="AQ339" s="14">
        <f>ROUND(ROUND(AR338*100,0)*ROUND(AQ$3*100000,0)/1200000,0)/100</f>
      </c>
      <c r="AR339" s="14">
        <f>ROUND(AR338+AQ339-AP339,2)</f>
      </c>
      <c r="AS339" s="14">
        <f>ROUND(BM339+MIN(AU338+AT339-BM339,MAX(0,$CC339-CA339)),2)</f>
      </c>
      <c r="AT339" s="14">
        <f>ROUND(ROUND(AU338*100,0)*ROUND(AT$3*100000,0)/1200000,0)/100</f>
      </c>
      <c r="AU339" s="14">
        <f>ROUND(AU338+AT339-AS339,2)</f>
      </c>
      <c r="AV339" s="11">
        <f>SUMIF($C$4:$AU$4,"Payment",C339:AU339)</f>
      </c>
      <c r="AW339" s="11">
        <f>SUMIF($C$4:$AU$4,"Interest",C339:AU339)</f>
      </c>
      <c r="AX339" s="11">
        <f>ROUND(SUMIF($C$4:$AU$4,"Balance",C339:AU339),2)</f>
      </c>
      <c r="AY339">
        <f>MIN(E338+D339,C$3)</f>
      </c>
      <c r="AZ339">
        <f>MIN(H338+G339,F$3)</f>
      </c>
      <c r="BA339">
        <f>MIN(K338+J339,I$3)</f>
      </c>
      <c r="BB339">
        <f>MIN(N338+M339,L$3)</f>
      </c>
      <c r="BC339">
        <f>MIN(Q338+P339,O$3)</f>
      </c>
      <c r="BD339">
        <f>MIN(T338+S339,R$3)</f>
      </c>
      <c r="BE339">
        <f>MIN(W338+V339,U$3)</f>
      </c>
      <c r="BF339">
        <f>MIN(Z338+Y339,X$3)</f>
      </c>
      <c r="BG339">
        <f>MIN(AC338+AB339,AA$3)</f>
      </c>
      <c r="BH339">
        <f>MIN(AF338+AE339,AD$3)</f>
      </c>
      <c r="BI339">
        <f>MIN(AI338+AH339,AG$3)</f>
      </c>
      <c r="BJ339">
        <f>MIN(AL338+AK339,AJ$3)</f>
      </c>
      <c r="BK339">
        <f>MIN(AO338+AN339,AM$3)</f>
      </c>
      <c r="BL339">
        <f>MIN(AR338+AQ339,AP$3)</f>
      </c>
      <c r="BM339">
        <f>MIN(AU338+AT339,AS$3)</f>
      </c>
      <c r="BN339">
        <f>E338+D339-AY339</f>
      </c>
      <c r="BO339">
        <f>BN339+H338+G339-AZ339</f>
      </c>
      <c r="BP339">
        <f>BO339+K338+J339-BA339</f>
      </c>
      <c r="BQ339">
        <f>BP339+N338+M339-BB339</f>
      </c>
      <c r="BR339">
        <f>BQ339+Q338+P339-BC339</f>
      </c>
      <c r="BS339">
        <f>BR339+T338+S339-BD339</f>
      </c>
      <c r="BT339">
        <f>BS339+W338+V339-BE339</f>
      </c>
      <c r="BU339">
        <f>BT339+Z338+Y339-BF339</f>
      </c>
      <c r="BV339">
        <f>BU339+AC338+AB339-BG339</f>
      </c>
      <c r="BW339">
        <f>BV339+AF338+AE339-BH339</f>
      </c>
      <c r="BX339">
        <f>BW339+AI338+AH339-BI339</f>
      </c>
      <c r="BY339">
        <f>BX339+AL338+AK339-BJ339</f>
      </c>
      <c r="BZ339">
        <f>BY339+AO338+AN339-BK339</f>
      </c>
      <c r="CA339">
        <f>BZ339+AR338+AQ339-BL339</f>
      </c>
      <c r="CB339">
        <f>CA339+AU338+AT339-BM339</f>
      </c>
      <c r="CC339">
        <f>MAX(0,Plan!$B$6-SUM(AY339:BM339))</f>
      </c>
    </row>
    <row r="340" spans="1:81" x14ac:dyDescent="0.25">
      <c r="A340">
        <v>335</v>
      </c>
      <c r="B340" s="22">
        <f>EDATE(Plan!$B$5,A340-1)</f>
      </c>
      <c r="C340" s="14">
        <f>ROUND(AY340+MIN(E339+D340-AY340,$CC340),2)</f>
      </c>
      <c r="D340" s="14">
        <f>ROUND(ROUND(E339*100,0)*ROUND(D$3*100000,0)/1200000,0)/100</f>
      </c>
      <c r="E340" s="14">
        <f>ROUND(E339+D340-C340,2)</f>
      </c>
      <c r="F340" s="14">
        <f>ROUND(AZ340+MIN(H339+G340-AZ340,MAX(0,$CC340-BN340)),2)</f>
      </c>
      <c r="G340" s="14">
        <f>ROUND(ROUND(H339*100,0)*ROUND(G$3*100000,0)/1200000,0)/100</f>
      </c>
      <c r="H340" s="14">
        <f>ROUND(H339+G340-F340,2)</f>
      </c>
      <c r="I340" s="14">
        <f>ROUND(BA340+MIN(K339+J340-BA340,MAX(0,$CC340-BO340)),2)</f>
      </c>
      <c r="J340" s="14">
        <f>ROUND(ROUND(K339*100,0)*ROUND(J$3*100000,0)/1200000,0)/100</f>
      </c>
      <c r="K340" s="14">
        <f>ROUND(K339+J340-I340,2)</f>
      </c>
      <c r="L340" s="14">
        <f>ROUND(BB340+MIN(N339+M340-BB340,MAX(0,$CC340-BP340)),2)</f>
      </c>
      <c r="M340" s="14">
        <f>ROUND(ROUND(N339*100,0)*ROUND(M$3*100000,0)/1200000,0)/100</f>
      </c>
      <c r="N340" s="14">
        <f>ROUND(N339+M340-L340,2)</f>
      </c>
      <c r="O340" s="14">
        <f>ROUND(BC340+MIN(Q339+P340-BC340,MAX(0,$CC340-BQ340)),2)</f>
      </c>
      <c r="P340" s="14">
        <f>ROUND(ROUND(Q339*100,0)*ROUND(P$3*100000,0)/1200000,0)/100</f>
      </c>
      <c r="Q340" s="14">
        <f>ROUND(Q339+P340-O340,2)</f>
      </c>
      <c r="R340" s="14">
        <f>ROUND(BD340+MIN(T339+S340-BD340,MAX(0,$CC340-BR340)),2)</f>
      </c>
      <c r="S340" s="14">
        <f>ROUND(ROUND(T339*100,0)*ROUND(S$3*100000,0)/1200000,0)/100</f>
      </c>
      <c r="T340" s="14">
        <f>ROUND(T339+S340-R340,2)</f>
      </c>
      <c r="U340" s="14">
        <f>ROUND(BE340+MIN(W339+V340-BE340,MAX(0,$CC340-BS340)),2)</f>
      </c>
      <c r="V340" s="14">
        <f>ROUND(ROUND(W339*100,0)*ROUND(V$3*100000,0)/1200000,0)/100</f>
      </c>
      <c r="W340" s="14">
        <f>ROUND(W339+V340-U340,2)</f>
      </c>
      <c r="X340" s="14">
        <f>ROUND(BF340+MIN(Z339+Y340-BF340,MAX(0,$CC340-BT340)),2)</f>
      </c>
      <c r="Y340" s="14">
        <f>ROUND(ROUND(Z339*100,0)*ROUND(Y$3*100000,0)/1200000,0)/100</f>
      </c>
      <c r="Z340" s="14">
        <f>ROUND(Z339+Y340-X340,2)</f>
      </c>
      <c r="AA340" s="14">
        <f>ROUND(BG340+MIN(AC339+AB340-BG340,MAX(0,$CC340-BU340)),2)</f>
      </c>
      <c r="AB340" s="14">
        <f>ROUND(ROUND(AC339*100,0)*ROUND(AB$3*100000,0)/1200000,0)/100</f>
      </c>
      <c r="AC340" s="14">
        <f>ROUND(AC339+AB340-AA340,2)</f>
      </c>
      <c r="AD340" s="14">
        <f>ROUND(BH340+MIN(AF339+AE340-BH340,MAX(0,$CC340-BV340)),2)</f>
      </c>
      <c r="AE340" s="14">
        <f>ROUND(ROUND(AF339*100,0)*ROUND(AE$3*100000,0)/1200000,0)/100</f>
      </c>
      <c r="AF340" s="14">
        <f>ROUND(AF339+AE340-AD340,2)</f>
      </c>
      <c r="AG340" s="14">
        <f>ROUND(BI340+MIN(AI339+AH340-BI340,MAX(0,$CC340-BW340)),2)</f>
      </c>
      <c r="AH340" s="14">
        <f>ROUND(ROUND(AI339*100,0)*ROUND(AH$3*100000,0)/1200000,0)/100</f>
      </c>
      <c r="AI340" s="14">
        <f>ROUND(AI339+AH340-AG340,2)</f>
      </c>
      <c r="AJ340" s="14">
        <f>ROUND(BJ340+MIN(AL339+AK340-BJ340,MAX(0,$CC340-BX340)),2)</f>
      </c>
      <c r="AK340" s="14">
        <f>ROUND(ROUND(AL339*100,0)*ROUND(AK$3*100000,0)/1200000,0)/100</f>
      </c>
      <c r="AL340" s="14">
        <f>ROUND(AL339+AK340-AJ340,2)</f>
      </c>
      <c r="AM340" s="14">
        <f>ROUND(BK340+MIN(AO339+AN340-BK340,MAX(0,$CC340-BY340)),2)</f>
      </c>
      <c r="AN340" s="14">
        <f>ROUND(ROUND(AO339*100,0)*ROUND(AN$3*100000,0)/1200000,0)/100</f>
      </c>
      <c r="AO340" s="14">
        <f>ROUND(AO339+AN340-AM340,2)</f>
      </c>
      <c r="AP340" s="14">
        <f>ROUND(BL340+MIN(AR339+AQ340-BL340,MAX(0,$CC340-BZ340)),2)</f>
      </c>
      <c r="AQ340" s="14">
        <f>ROUND(ROUND(AR339*100,0)*ROUND(AQ$3*100000,0)/1200000,0)/100</f>
      </c>
      <c r="AR340" s="14">
        <f>ROUND(AR339+AQ340-AP340,2)</f>
      </c>
      <c r="AS340" s="14">
        <f>ROUND(BM340+MIN(AU339+AT340-BM340,MAX(0,$CC340-CA340)),2)</f>
      </c>
      <c r="AT340" s="14">
        <f>ROUND(ROUND(AU339*100,0)*ROUND(AT$3*100000,0)/1200000,0)/100</f>
      </c>
      <c r="AU340" s="14">
        <f>ROUND(AU339+AT340-AS340,2)</f>
      </c>
      <c r="AV340" s="11">
        <f>SUMIF($C$4:$AU$4,"Payment",C340:AU340)</f>
      </c>
      <c r="AW340" s="11">
        <f>SUMIF($C$4:$AU$4,"Interest",C340:AU340)</f>
      </c>
      <c r="AX340" s="11">
        <f>ROUND(SUMIF($C$4:$AU$4,"Balance",C340:AU340),2)</f>
      </c>
      <c r="AY340">
        <f>MIN(E339+D340,C$3)</f>
      </c>
      <c r="AZ340">
        <f>MIN(H339+G340,F$3)</f>
      </c>
      <c r="BA340">
        <f>MIN(K339+J340,I$3)</f>
      </c>
      <c r="BB340">
        <f>MIN(N339+M340,L$3)</f>
      </c>
      <c r="BC340">
        <f>MIN(Q339+P340,O$3)</f>
      </c>
      <c r="BD340">
        <f>MIN(T339+S340,R$3)</f>
      </c>
      <c r="BE340">
        <f>MIN(W339+V340,U$3)</f>
      </c>
      <c r="BF340">
        <f>MIN(Z339+Y340,X$3)</f>
      </c>
      <c r="BG340">
        <f>MIN(AC339+AB340,AA$3)</f>
      </c>
      <c r="BH340">
        <f>MIN(AF339+AE340,AD$3)</f>
      </c>
      <c r="BI340">
        <f>MIN(AI339+AH340,AG$3)</f>
      </c>
      <c r="BJ340">
        <f>MIN(AL339+AK340,AJ$3)</f>
      </c>
      <c r="BK340">
        <f>MIN(AO339+AN340,AM$3)</f>
      </c>
      <c r="BL340">
        <f>MIN(AR339+AQ340,AP$3)</f>
      </c>
      <c r="BM340">
        <f>MIN(AU339+AT340,AS$3)</f>
      </c>
      <c r="BN340">
        <f>E339+D340-AY340</f>
      </c>
      <c r="BO340">
        <f>BN340+H339+G340-AZ340</f>
      </c>
      <c r="BP340">
        <f>BO340+K339+J340-BA340</f>
      </c>
      <c r="BQ340">
        <f>BP340+N339+M340-BB340</f>
      </c>
      <c r="BR340">
        <f>BQ340+Q339+P340-BC340</f>
      </c>
      <c r="BS340">
        <f>BR340+T339+S340-BD340</f>
      </c>
      <c r="BT340">
        <f>BS340+W339+V340-BE340</f>
      </c>
      <c r="BU340">
        <f>BT340+Z339+Y340-BF340</f>
      </c>
      <c r="BV340">
        <f>BU340+AC339+AB340-BG340</f>
      </c>
      <c r="BW340">
        <f>BV340+AF339+AE340-BH340</f>
      </c>
      <c r="BX340">
        <f>BW340+AI339+AH340-BI340</f>
      </c>
      <c r="BY340">
        <f>BX340+AL339+AK340-BJ340</f>
      </c>
      <c r="BZ340">
        <f>BY340+AO339+AN340-BK340</f>
      </c>
      <c r="CA340">
        <f>BZ340+AR339+AQ340-BL340</f>
      </c>
      <c r="CB340">
        <f>CA340+AU339+AT340-BM340</f>
      </c>
      <c r="CC340">
        <f>MAX(0,Plan!$B$6-SUM(AY340:BM340))</f>
      </c>
    </row>
    <row r="341" spans="1:81" x14ac:dyDescent="0.25">
      <c r="A341">
        <v>336</v>
      </c>
      <c r="B341" s="22">
        <f>EDATE(Plan!$B$5,A341-1)</f>
      </c>
      <c r="C341" s="14">
        <f>ROUND(AY341+MIN(E340+D341-AY341,$CC341),2)</f>
      </c>
      <c r="D341" s="14">
        <f>ROUND(ROUND(E340*100,0)*ROUND(D$3*100000,0)/1200000,0)/100</f>
      </c>
      <c r="E341" s="14">
        <f>ROUND(E340+D341-C341,2)</f>
      </c>
      <c r="F341" s="14">
        <f>ROUND(AZ341+MIN(H340+G341-AZ341,MAX(0,$CC341-BN341)),2)</f>
      </c>
      <c r="G341" s="14">
        <f>ROUND(ROUND(H340*100,0)*ROUND(G$3*100000,0)/1200000,0)/100</f>
      </c>
      <c r="H341" s="14">
        <f>ROUND(H340+G341-F341,2)</f>
      </c>
      <c r="I341" s="14">
        <f>ROUND(BA341+MIN(K340+J341-BA341,MAX(0,$CC341-BO341)),2)</f>
      </c>
      <c r="J341" s="14">
        <f>ROUND(ROUND(K340*100,0)*ROUND(J$3*100000,0)/1200000,0)/100</f>
      </c>
      <c r="K341" s="14">
        <f>ROUND(K340+J341-I341,2)</f>
      </c>
      <c r="L341" s="14">
        <f>ROUND(BB341+MIN(N340+M341-BB341,MAX(0,$CC341-BP341)),2)</f>
      </c>
      <c r="M341" s="14">
        <f>ROUND(ROUND(N340*100,0)*ROUND(M$3*100000,0)/1200000,0)/100</f>
      </c>
      <c r="N341" s="14">
        <f>ROUND(N340+M341-L341,2)</f>
      </c>
      <c r="O341" s="14">
        <f>ROUND(BC341+MIN(Q340+P341-BC341,MAX(0,$CC341-BQ341)),2)</f>
      </c>
      <c r="P341" s="14">
        <f>ROUND(ROUND(Q340*100,0)*ROUND(P$3*100000,0)/1200000,0)/100</f>
      </c>
      <c r="Q341" s="14">
        <f>ROUND(Q340+P341-O341,2)</f>
      </c>
      <c r="R341" s="14">
        <f>ROUND(BD341+MIN(T340+S341-BD341,MAX(0,$CC341-BR341)),2)</f>
      </c>
      <c r="S341" s="14">
        <f>ROUND(ROUND(T340*100,0)*ROUND(S$3*100000,0)/1200000,0)/100</f>
      </c>
      <c r="T341" s="14">
        <f>ROUND(T340+S341-R341,2)</f>
      </c>
      <c r="U341" s="14">
        <f>ROUND(BE341+MIN(W340+V341-BE341,MAX(0,$CC341-BS341)),2)</f>
      </c>
      <c r="V341" s="14">
        <f>ROUND(ROUND(W340*100,0)*ROUND(V$3*100000,0)/1200000,0)/100</f>
      </c>
      <c r="W341" s="14">
        <f>ROUND(W340+V341-U341,2)</f>
      </c>
      <c r="X341" s="14">
        <f>ROUND(BF341+MIN(Z340+Y341-BF341,MAX(0,$CC341-BT341)),2)</f>
      </c>
      <c r="Y341" s="14">
        <f>ROUND(ROUND(Z340*100,0)*ROUND(Y$3*100000,0)/1200000,0)/100</f>
      </c>
      <c r="Z341" s="14">
        <f>ROUND(Z340+Y341-X341,2)</f>
      </c>
      <c r="AA341" s="14">
        <f>ROUND(BG341+MIN(AC340+AB341-BG341,MAX(0,$CC341-BU341)),2)</f>
      </c>
      <c r="AB341" s="14">
        <f>ROUND(ROUND(AC340*100,0)*ROUND(AB$3*100000,0)/1200000,0)/100</f>
      </c>
      <c r="AC341" s="14">
        <f>ROUND(AC340+AB341-AA341,2)</f>
      </c>
      <c r="AD341" s="14">
        <f>ROUND(BH341+MIN(AF340+AE341-BH341,MAX(0,$CC341-BV341)),2)</f>
      </c>
      <c r="AE341" s="14">
        <f>ROUND(ROUND(AF340*100,0)*ROUND(AE$3*100000,0)/1200000,0)/100</f>
      </c>
      <c r="AF341" s="14">
        <f>ROUND(AF340+AE341-AD341,2)</f>
      </c>
      <c r="AG341" s="14">
        <f>ROUND(BI341+MIN(AI340+AH341-BI341,MAX(0,$CC341-BW341)),2)</f>
      </c>
      <c r="AH341" s="14">
        <f>ROUND(ROUND(AI340*100,0)*ROUND(AH$3*100000,0)/1200000,0)/100</f>
      </c>
      <c r="AI341" s="14">
        <f>ROUND(AI340+AH341-AG341,2)</f>
      </c>
      <c r="AJ341" s="14">
        <f>ROUND(BJ341+MIN(AL340+AK341-BJ341,MAX(0,$CC341-BX341)),2)</f>
      </c>
      <c r="AK341" s="14">
        <f>ROUND(ROUND(AL340*100,0)*ROUND(AK$3*100000,0)/1200000,0)/100</f>
      </c>
      <c r="AL341" s="14">
        <f>ROUND(AL340+AK341-AJ341,2)</f>
      </c>
      <c r="AM341" s="14">
        <f>ROUND(BK341+MIN(AO340+AN341-BK341,MAX(0,$CC341-BY341)),2)</f>
      </c>
      <c r="AN341" s="14">
        <f>ROUND(ROUND(AO340*100,0)*ROUND(AN$3*100000,0)/1200000,0)/100</f>
      </c>
      <c r="AO341" s="14">
        <f>ROUND(AO340+AN341-AM341,2)</f>
      </c>
      <c r="AP341" s="14">
        <f>ROUND(BL341+MIN(AR340+AQ341-BL341,MAX(0,$CC341-BZ341)),2)</f>
      </c>
      <c r="AQ341" s="14">
        <f>ROUND(ROUND(AR340*100,0)*ROUND(AQ$3*100000,0)/1200000,0)/100</f>
      </c>
      <c r="AR341" s="14">
        <f>ROUND(AR340+AQ341-AP341,2)</f>
      </c>
      <c r="AS341" s="14">
        <f>ROUND(BM341+MIN(AU340+AT341-BM341,MAX(0,$CC341-CA341)),2)</f>
      </c>
      <c r="AT341" s="14">
        <f>ROUND(ROUND(AU340*100,0)*ROUND(AT$3*100000,0)/1200000,0)/100</f>
      </c>
      <c r="AU341" s="14">
        <f>ROUND(AU340+AT341-AS341,2)</f>
      </c>
      <c r="AV341" s="11">
        <f>SUMIF($C$4:$AU$4,"Payment",C341:AU341)</f>
      </c>
      <c r="AW341" s="11">
        <f>SUMIF($C$4:$AU$4,"Interest",C341:AU341)</f>
      </c>
      <c r="AX341" s="11">
        <f>ROUND(SUMIF($C$4:$AU$4,"Balance",C341:AU341),2)</f>
      </c>
      <c r="AY341">
        <f>MIN(E340+D341,C$3)</f>
      </c>
      <c r="AZ341">
        <f>MIN(H340+G341,F$3)</f>
      </c>
      <c r="BA341">
        <f>MIN(K340+J341,I$3)</f>
      </c>
      <c r="BB341">
        <f>MIN(N340+M341,L$3)</f>
      </c>
      <c r="BC341">
        <f>MIN(Q340+P341,O$3)</f>
      </c>
      <c r="BD341">
        <f>MIN(T340+S341,R$3)</f>
      </c>
      <c r="BE341">
        <f>MIN(W340+V341,U$3)</f>
      </c>
      <c r="BF341">
        <f>MIN(Z340+Y341,X$3)</f>
      </c>
      <c r="BG341">
        <f>MIN(AC340+AB341,AA$3)</f>
      </c>
      <c r="BH341">
        <f>MIN(AF340+AE341,AD$3)</f>
      </c>
      <c r="BI341">
        <f>MIN(AI340+AH341,AG$3)</f>
      </c>
      <c r="BJ341">
        <f>MIN(AL340+AK341,AJ$3)</f>
      </c>
      <c r="BK341">
        <f>MIN(AO340+AN341,AM$3)</f>
      </c>
      <c r="BL341">
        <f>MIN(AR340+AQ341,AP$3)</f>
      </c>
      <c r="BM341">
        <f>MIN(AU340+AT341,AS$3)</f>
      </c>
      <c r="BN341">
        <f>E340+D341-AY341</f>
      </c>
      <c r="BO341">
        <f>BN341+H340+G341-AZ341</f>
      </c>
      <c r="BP341">
        <f>BO341+K340+J341-BA341</f>
      </c>
      <c r="BQ341">
        <f>BP341+N340+M341-BB341</f>
      </c>
      <c r="BR341">
        <f>BQ341+Q340+P341-BC341</f>
      </c>
      <c r="BS341">
        <f>BR341+T340+S341-BD341</f>
      </c>
      <c r="BT341">
        <f>BS341+W340+V341-BE341</f>
      </c>
      <c r="BU341">
        <f>BT341+Z340+Y341-BF341</f>
      </c>
      <c r="BV341">
        <f>BU341+AC340+AB341-BG341</f>
      </c>
      <c r="BW341">
        <f>BV341+AF340+AE341-BH341</f>
      </c>
      <c r="BX341">
        <f>BW341+AI340+AH341-BI341</f>
      </c>
      <c r="BY341">
        <f>BX341+AL340+AK341-BJ341</f>
      </c>
      <c r="BZ341">
        <f>BY341+AO340+AN341-BK341</f>
      </c>
      <c r="CA341">
        <f>BZ341+AR340+AQ341-BL341</f>
      </c>
      <c r="CB341">
        <f>CA341+AU340+AT341-BM341</f>
      </c>
      <c r="CC341">
        <f>MAX(0,Plan!$B$6-SUM(AY341:BM341))</f>
      </c>
    </row>
    <row r="342" spans="1:81" x14ac:dyDescent="0.25">
      <c r="A342">
        <v>337</v>
      </c>
      <c r="B342" s="22">
        <f>EDATE(Plan!$B$5,A342-1)</f>
      </c>
      <c r="C342" s="14">
        <f>ROUND(AY342+MIN(E341+D342-AY342,$CC342),2)</f>
      </c>
      <c r="D342" s="14">
        <f>ROUND(ROUND(E341*100,0)*ROUND(D$3*100000,0)/1200000,0)/100</f>
      </c>
      <c r="E342" s="14">
        <f>ROUND(E341+D342-C342,2)</f>
      </c>
      <c r="F342" s="14">
        <f>ROUND(AZ342+MIN(H341+G342-AZ342,MAX(0,$CC342-BN342)),2)</f>
      </c>
      <c r="G342" s="14">
        <f>ROUND(ROUND(H341*100,0)*ROUND(G$3*100000,0)/1200000,0)/100</f>
      </c>
      <c r="H342" s="14">
        <f>ROUND(H341+G342-F342,2)</f>
      </c>
      <c r="I342" s="14">
        <f>ROUND(BA342+MIN(K341+J342-BA342,MAX(0,$CC342-BO342)),2)</f>
      </c>
      <c r="J342" s="14">
        <f>ROUND(ROUND(K341*100,0)*ROUND(J$3*100000,0)/1200000,0)/100</f>
      </c>
      <c r="K342" s="14">
        <f>ROUND(K341+J342-I342,2)</f>
      </c>
      <c r="L342" s="14">
        <f>ROUND(BB342+MIN(N341+M342-BB342,MAX(0,$CC342-BP342)),2)</f>
      </c>
      <c r="M342" s="14">
        <f>ROUND(ROUND(N341*100,0)*ROUND(M$3*100000,0)/1200000,0)/100</f>
      </c>
      <c r="N342" s="14">
        <f>ROUND(N341+M342-L342,2)</f>
      </c>
      <c r="O342" s="14">
        <f>ROUND(BC342+MIN(Q341+P342-BC342,MAX(0,$CC342-BQ342)),2)</f>
      </c>
      <c r="P342" s="14">
        <f>ROUND(ROUND(Q341*100,0)*ROUND(P$3*100000,0)/1200000,0)/100</f>
      </c>
      <c r="Q342" s="14">
        <f>ROUND(Q341+P342-O342,2)</f>
      </c>
      <c r="R342" s="14">
        <f>ROUND(BD342+MIN(T341+S342-BD342,MAX(0,$CC342-BR342)),2)</f>
      </c>
      <c r="S342" s="14">
        <f>ROUND(ROUND(T341*100,0)*ROUND(S$3*100000,0)/1200000,0)/100</f>
      </c>
      <c r="T342" s="14">
        <f>ROUND(T341+S342-R342,2)</f>
      </c>
      <c r="U342" s="14">
        <f>ROUND(BE342+MIN(W341+V342-BE342,MAX(0,$CC342-BS342)),2)</f>
      </c>
      <c r="V342" s="14">
        <f>ROUND(ROUND(W341*100,0)*ROUND(V$3*100000,0)/1200000,0)/100</f>
      </c>
      <c r="W342" s="14">
        <f>ROUND(W341+V342-U342,2)</f>
      </c>
      <c r="X342" s="14">
        <f>ROUND(BF342+MIN(Z341+Y342-BF342,MAX(0,$CC342-BT342)),2)</f>
      </c>
      <c r="Y342" s="14">
        <f>ROUND(ROUND(Z341*100,0)*ROUND(Y$3*100000,0)/1200000,0)/100</f>
      </c>
      <c r="Z342" s="14">
        <f>ROUND(Z341+Y342-X342,2)</f>
      </c>
      <c r="AA342" s="14">
        <f>ROUND(BG342+MIN(AC341+AB342-BG342,MAX(0,$CC342-BU342)),2)</f>
      </c>
      <c r="AB342" s="14">
        <f>ROUND(ROUND(AC341*100,0)*ROUND(AB$3*100000,0)/1200000,0)/100</f>
      </c>
      <c r="AC342" s="14">
        <f>ROUND(AC341+AB342-AA342,2)</f>
      </c>
      <c r="AD342" s="14">
        <f>ROUND(BH342+MIN(AF341+AE342-BH342,MAX(0,$CC342-BV342)),2)</f>
      </c>
      <c r="AE342" s="14">
        <f>ROUND(ROUND(AF341*100,0)*ROUND(AE$3*100000,0)/1200000,0)/100</f>
      </c>
      <c r="AF342" s="14">
        <f>ROUND(AF341+AE342-AD342,2)</f>
      </c>
      <c r="AG342" s="14">
        <f>ROUND(BI342+MIN(AI341+AH342-BI342,MAX(0,$CC342-BW342)),2)</f>
      </c>
      <c r="AH342" s="14">
        <f>ROUND(ROUND(AI341*100,0)*ROUND(AH$3*100000,0)/1200000,0)/100</f>
      </c>
      <c r="AI342" s="14">
        <f>ROUND(AI341+AH342-AG342,2)</f>
      </c>
      <c r="AJ342" s="14">
        <f>ROUND(BJ342+MIN(AL341+AK342-BJ342,MAX(0,$CC342-BX342)),2)</f>
      </c>
      <c r="AK342" s="14">
        <f>ROUND(ROUND(AL341*100,0)*ROUND(AK$3*100000,0)/1200000,0)/100</f>
      </c>
      <c r="AL342" s="14">
        <f>ROUND(AL341+AK342-AJ342,2)</f>
      </c>
      <c r="AM342" s="14">
        <f>ROUND(BK342+MIN(AO341+AN342-BK342,MAX(0,$CC342-BY342)),2)</f>
      </c>
      <c r="AN342" s="14">
        <f>ROUND(ROUND(AO341*100,0)*ROUND(AN$3*100000,0)/1200000,0)/100</f>
      </c>
      <c r="AO342" s="14">
        <f>ROUND(AO341+AN342-AM342,2)</f>
      </c>
      <c r="AP342" s="14">
        <f>ROUND(BL342+MIN(AR341+AQ342-BL342,MAX(0,$CC342-BZ342)),2)</f>
      </c>
      <c r="AQ342" s="14">
        <f>ROUND(ROUND(AR341*100,0)*ROUND(AQ$3*100000,0)/1200000,0)/100</f>
      </c>
      <c r="AR342" s="14">
        <f>ROUND(AR341+AQ342-AP342,2)</f>
      </c>
      <c r="AS342" s="14">
        <f>ROUND(BM342+MIN(AU341+AT342-BM342,MAX(0,$CC342-CA342)),2)</f>
      </c>
      <c r="AT342" s="14">
        <f>ROUND(ROUND(AU341*100,0)*ROUND(AT$3*100000,0)/1200000,0)/100</f>
      </c>
      <c r="AU342" s="14">
        <f>ROUND(AU341+AT342-AS342,2)</f>
      </c>
      <c r="AV342" s="11">
        <f>SUMIF($C$4:$AU$4,"Payment",C342:AU342)</f>
      </c>
      <c r="AW342" s="11">
        <f>SUMIF($C$4:$AU$4,"Interest",C342:AU342)</f>
      </c>
      <c r="AX342" s="11">
        <f>ROUND(SUMIF($C$4:$AU$4,"Balance",C342:AU342),2)</f>
      </c>
      <c r="AY342">
        <f>MIN(E341+D342,C$3)</f>
      </c>
      <c r="AZ342">
        <f>MIN(H341+G342,F$3)</f>
      </c>
      <c r="BA342">
        <f>MIN(K341+J342,I$3)</f>
      </c>
      <c r="BB342">
        <f>MIN(N341+M342,L$3)</f>
      </c>
      <c r="BC342">
        <f>MIN(Q341+P342,O$3)</f>
      </c>
      <c r="BD342">
        <f>MIN(T341+S342,R$3)</f>
      </c>
      <c r="BE342">
        <f>MIN(W341+V342,U$3)</f>
      </c>
      <c r="BF342">
        <f>MIN(Z341+Y342,X$3)</f>
      </c>
      <c r="BG342">
        <f>MIN(AC341+AB342,AA$3)</f>
      </c>
      <c r="BH342">
        <f>MIN(AF341+AE342,AD$3)</f>
      </c>
      <c r="BI342">
        <f>MIN(AI341+AH342,AG$3)</f>
      </c>
      <c r="BJ342">
        <f>MIN(AL341+AK342,AJ$3)</f>
      </c>
      <c r="BK342">
        <f>MIN(AO341+AN342,AM$3)</f>
      </c>
      <c r="BL342">
        <f>MIN(AR341+AQ342,AP$3)</f>
      </c>
      <c r="BM342">
        <f>MIN(AU341+AT342,AS$3)</f>
      </c>
      <c r="BN342">
        <f>E341+D342-AY342</f>
      </c>
      <c r="BO342">
        <f>BN342+H341+G342-AZ342</f>
      </c>
      <c r="BP342">
        <f>BO342+K341+J342-BA342</f>
      </c>
      <c r="BQ342">
        <f>BP342+N341+M342-BB342</f>
      </c>
      <c r="BR342">
        <f>BQ342+Q341+P342-BC342</f>
      </c>
      <c r="BS342">
        <f>BR342+T341+S342-BD342</f>
      </c>
      <c r="BT342">
        <f>BS342+W341+V342-BE342</f>
      </c>
      <c r="BU342">
        <f>BT342+Z341+Y342-BF342</f>
      </c>
      <c r="BV342">
        <f>BU342+AC341+AB342-BG342</f>
      </c>
      <c r="BW342">
        <f>BV342+AF341+AE342-BH342</f>
      </c>
      <c r="BX342">
        <f>BW342+AI341+AH342-BI342</f>
      </c>
      <c r="BY342">
        <f>BX342+AL341+AK342-BJ342</f>
      </c>
      <c r="BZ342">
        <f>BY342+AO341+AN342-BK342</f>
      </c>
      <c r="CA342">
        <f>BZ342+AR341+AQ342-BL342</f>
      </c>
      <c r="CB342">
        <f>CA342+AU341+AT342-BM342</f>
      </c>
      <c r="CC342">
        <f>MAX(0,Plan!$B$6-SUM(AY342:BM342))</f>
      </c>
    </row>
    <row r="343" spans="1:81" x14ac:dyDescent="0.25">
      <c r="A343">
        <v>338</v>
      </c>
      <c r="B343" s="22">
        <f>EDATE(Plan!$B$5,A343-1)</f>
      </c>
      <c r="C343" s="14">
        <f>ROUND(AY343+MIN(E342+D343-AY343,$CC343),2)</f>
      </c>
      <c r="D343" s="14">
        <f>ROUND(ROUND(E342*100,0)*ROUND(D$3*100000,0)/1200000,0)/100</f>
      </c>
      <c r="E343" s="14">
        <f>ROUND(E342+D343-C343,2)</f>
      </c>
      <c r="F343" s="14">
        <f>ROUND(AZ343+MIN(H342+G343-AZ343,MAX(0,$CC343-BN343)),2)</f>
      </c>
      <c r="G343" s="14">
        <f>ROUND(ROUND(H342*100,0)*ROUND(G$3*100000,0)/1200000,0)/100</f>
      </c>
      <c r="H343" s="14">
        <f>ROUND(H342+G343-F343,2)</f>
      </c>
      <c r="I343" s="14">
        <f>ROUND(BA343+MIN(K342+J343-BA343,MAX(0,$CC343-BO343)),2)</f>
      </c>
      <c r="J343" s="14">
        <f>ROUND(ROUND(K342*100,0)*ROUND(J$3*100000,0)/1200000,0)/100</f>
      </c>
      <c r="K343" s="14">
        <f>ROUND(K342+J343-I343,2)</f>
      </c>
      <c r="L343" s="14">
        <f>ROUND(BB343+MIN(N342+M343-BB343,MAX(0,$CC343-BP343)),2)</f>
      </c>
      <c r="M343" s="14">
        <f>ROUND(ROUND(N342*100,0)*ROUND(M$3*100000,0)/1200000,0)/100</f>
      </c>
      <c r="N343" s="14">
        <f>ROUND(N342+M343-L343,2)</f>
      </c>
      <c r="O343" s="14">
        <f>ROUND(BC343+MIN(Q342+P343-BC343,MAX(0,$CC343-BQ343)),2)</f>
      </c>
      <c r="P343" s="14">
        <f>ROUND(ROUND(Q342*100,0)*ROUND(P$3*100000,0)/1200000,0)/100</f>
      </c>
      <c r="Q343" s="14">
        <f>ROUND(Q342+P343-O343,2)</f>
      </c>
      <c r="R343" s="14">
        <f>ROUND(BD343+MIN(T342+S343-BD343,MAX(0,$CC343-BR343)),2)</f>
      </c>
      <c r="S343" s="14">
        <f>ROUND(ROUND(T342*100,0)*ROUND(S$3*100000,0)/1200000,0)/100</f>
      </c>
      <c r="T343" s="14">
        <f>ROUND(T342+S343-R343,2)</f>
      </c>
      <c r="U343" s="14">
        <f>ROUND(BE343+MIN(W342+V343-BE343,MAX(0,$CC343-BS343)),2)</f>
      </c>
      <c r="V343" s="14">
        <f>ROUND(ROUND(W342*100,0)*ROUND(V$3*100000,0)/1200000,0)/100</f>
      </c>
      <c r="W343" s="14">
        <f>ROUND(W342+V343-U343,2)</f>
      </c>
      <c r="X343" s="14">
        <f>ROUND(BF343+MIN(Z342+Y343-BF343,MAX(0,$CC343-BT343)),2)</f>
      </c>
      <c r="Y343" s="14">
        <f>ROUND(ROUND(Z342*100,0)*ROUND(Y$3*100000,0)/1200000,0)/100</f>
      </c>
      <c r="Z343" s="14">
        <f>ROUND(Z342+Y343-X343,2)</f>
      </c>
      <c r="AA343" s="14">
        <f>ROUND(BG343+MIN(AC342+AB343-BG343,MAX(0,$CC343-BU343)),2)</f>
      </c>
      <c r="AB343" s="14">
        <f>ROUND(ROUND(AC342*100,0)*ROUND(AB$3*100000,0)/1200000,0)/100</f>
      </c>
      <c r="AC343" s="14">
        <f>ROUND(AC342+AB343-AA343,2)</f>
      </c>
      <c r="AD343" s="14">
        <f>ROUND(BH343+MIN(AF342+AE343-BH343,MAX(0,$CC343-BV343)),2)</f>
      </c>
      <c r="AE343" s="14">
        <f>ROUND(ROUND(AF342*100,0)*ROUND(AE$3*100000,0)/1200000,0)/100</f>
      </c>
      <c r="AF343" s="14">
        <f>ROUND(AF342+AE343-AD343,2)</f>
      </c>
      <c r="AG343" s="14">
        <f>ROUND(BI343+MIN(AI342+AH343-BI343,MAX(0,$CC343-BW343)),2)</f>
      </c>
      <c r="AH343" s="14">
        <f>ROUND(ROUND(AI342*100,0)*ROUND(AH$3*100000,0)/1200000,0)/100</f>
      </c>
      <c r="AI343" s="14">
        <f>ROUND(AI342+AH343-AG343,2)</f>
      </c>
      <c r="AJ343" s="14">
        <f>ROUND(BJ343+MIN(AL342+AK343-BJ343,MAX(0,$CC343-BX343)),2)</f>
      </c>
      <c r="AK343" s="14">
        <f>ROUND(ROUND(AL342*100,0)*ROUND(AK$3*100000,0)/1200000,0)/100</f>
      </c>
      <c r="AL343" s="14">
        <f>ROUND(AL342+AK343-AJ343,2)</f>
      </c>
      <c r="AM343" s="14">
        <f>ROUND(BK343+MIN(AO342+AN343-BK343,MAX(0,$CC343-BY343)),2)</f>
      </c>
      <c r="AN343" s="14">
        <f>ROUND(ROUND(AO342*100,0)*ROUND(AN$3*100000,0)/1200000,0)/100</f>
      </c>
      <c r="AO343" s="14">
        <f>ROUND(AO342+AN343-AM343,2)</f>
      </c>
      <c r="AP343" s="14">
        <f>ROUND(BL343+MIN(AR342+AQ343-BL343,MAX(0,$CC343-BZ343)),2)</f>
      </c>
      <c r="AQ343" s="14">
        <f>ROUND(ROUND(AR342*100,0)*ROUND(AQ$3*100000,0)/1200000,0)/100</f>
      </c>
      <c r="AR343" s="14">
        <f>ROUND(AR342+AQ343-AP343,2)</f>
      </c>
      <c r="AS343" s="14">
        <f>ROUND(BM343+MIN(AU342+AT343-BM343,MAX(0,$CC343-CA343)),2)</f>
      </c>
      <c r="AT343" s="14">
        <f>ROUND(ROUND(AU342*100,0)*ROUND(AT$3*100000,0)/1200000,0)/100</f>
      </c>
      <c r="AU343" s="14">
        <f>ROUND(AU342+AT343-AS343,2)</f>
      </c>
      <c r="AV343" s="11">
        <f>SUMIF($C$4:$AU$4,"Payment",C343:AU343)</f>
      </c>
      <c r="AW343" s="11">
        <f>SUMIF($C$4:$AU$4,"Interest",C343:AU343)</f>
      </c>
      <c r="AX343" s="11">
        <f>ROUND(SUMIF($C$4:$AU$4,"Balance",C343:AU343),2)</f>
      </c>
      <c r="AY343">
        <f>MIN(E342+D343,C$3)</f>
      </c>
      <c r="AZ343">
        <f>MIN(H342+G343,F$3)</f>
      </c>
      <c r="BA343">
        <f>MIN(K342+J343,I$3)</f>
      </c>
      <c r="BB343">
        <f>MIN(N342+M343,L$3)</f>
      </c>
      <c r="BC343">
        <f>MIN(Q342+P343,O$3)</f>
      </c>
      <c r="BD343">
        <f>MIN(T342+S343,R$3)</f>
      </c>
      <c r="BE343">
        <f>MIN(W342+V343,U$3)</f>
      </c>
      <c r="BF343">
        <f>MIN(Z342+Y343,X$3)</f>
      </c>
      <c r="BG343">
        <f>MIN(AC342+AB343,AA$3)</f>
      </c>
      <c r="BH343">
        <f>MIN(AF342+AE343,AD$3)</f>
      </c>
      <c r="BI343">
        <f>MIN(AI342+AH343,AG$3)</f>
      </c>
      <c r="BJ343">
        <f>MIN(AL342+AK343,AJ$3)</f>
      </c>
      <c r="BK343">
        <f>MIN(AO342+AN343,AM$3)</f>
      </c>
      <c r="BL343">
        <f>MIN(AR342+AQ343,AP$3)</f>
      </c>
      <c r="BM343">
        <f>MIN(AU342+AT343,AS$3)</f>
      </c>
      <c r="BN343">
        <f>E342+D343-AY343</f>
      </c>
      <c r="BO343">
        <f>BN343+H342+G343-AZ343</f>
      </c>
      <c r="BP343">
        <f>BO343+K342+J343-BA343</f>
      </c>
      <c r="BQ343">
        <f>BP343+N342+M343-BB343</f>
      </c>
      <c r="BR343">
        <f>BQ343+Q342+P343-BC343</f>
      </c>
      <c r="BS343">
        <f>BR343+T342+S343-BD343</f>
      </c>
      <c r="BT343">
        <f>BS343+W342+V343-BE343</f>
      </c>
      <c r="BU343">
        <f>BT343+Z342+Y343-BF343</f>
      </c>
      <c r="BV343">
        <f>BU343+AC342+AB343-BG343</f>
      </c>
      <c r="BW343">
        <f>BV343+AF342+AE343-BH343</f>
      </c>
      <c r="BX343">
        <f>BW343+AI342+AH343-BI343</f>
      </c>
      <c r="BY343">
        <f>BX343+AL342+AK343-BJ343</f>
      </c>
      <c r="BZ343">
        <f>BY343+AO342+AN343-BK343</f>
      </c>
      <c r="CA343">
        <f>BZ343+AR342+AQ343-BL343</f>
      </c>
      <c r="CB343">
        <f>CA343+AU342+AT343-BM343</f>
      </c>
      <c r="CC343">
        <f>MAX(0,Plan!$B$6-SUM(AY343:BM343))</f>
      </c>
    </row>
    <row r="344" spans="1:81" x14ac:dyDescent="0.25">
      <c r="A344">
        <v>339</v>
      </c>
      <c r="B344" s="22">
        <f>EDATE(Plan!$B$5,A344-1)</f>
      </c>
      <c r="C344" s="14">
        <f>ROUND(AY344+MIN(E343+D344-AY344,$CC344),2)</f>
      </c>
      <c r="D344" s="14">
        <f>ROUND(ROUND(E343*100,0)*ROUND(D$3*100000,0)/1200000,0)/100</f>
      </c>
      <c r="E344" s="14">
        <f>ROUND(E343+D344-C344,2)</f>
      </c>
      <c r="F344" s="14">
        <f>ROUND(AZ344+MIN(H343+G344-AZ344,MAX(0,$CC344-BN344)),2)</f>
      </c>
      <c r="G344" s="14">
        <f>ROUND(ROUND(H343*100,0)*ROUND(G$3*100000,0)/1200000,0)/100</f>
      </c>
      <c r="H344" s="14">
        <f>ROUND(H343+G344-F344,2)</f>
      </c>
      <c r="I344" s="14">
        <f>ROUND(BA344+MIN(K343+J344-BA344,MAX(0,$CC344-BO344)),2)</f>
      </c>
      <c r="J344" s="14">
        <f>ROUND(ROUND(K343*100,0)*ROUND(J$3*100000,0)/1200000,0)/100</f>
      </c>
      <c r="K344" s="14">
        <f>ROUND(K343+J344-I344,2)</f>
      </c>
      <c r="L344" s="14">
        <f>ROUND(BB344+MIN(N343+M344-BB344,MAX(0,$CC344-BP344)),2)</f>
      </c>
      <c r="M344" s="14">
        <f>ROUND(ROUND(N343*100,0)*ROUND(M$3*100000,0)/1200000,0)/100</f>
      </c>
      <c r="N344" s="14">
        <f>ROUND(N343+M344-L344,2)</f>
      </c>
      <c r="O344" s="14">
        <f>ROUND(BC344+MIN(Q343+P344-BC344,MAX(0,$CC344-BQ344)),2)</f>
      </c>
      <c r="P344" s="14">
        <f>ROUND(ROUND(Q343*100,0)*ROUND(P$3*100000,0)/1200000,0)/100</f>
      </c>
      <c r="Q344" s="14">
        <f>ROUND(Q343+P344-O344,2)</f>
      </c>
      <c r="R344" s="14">
        <f>ROUND(BD344+MIN(T343+S344-BD344,MAX(0,$CC344-BR344)),2)</f>
      </c>
      <c r="S344" s="14">
        <f>ROUND(ROUND(T343*100,0)*ROUND(S$3*100000,0)/1200000,0)/100</f>
      </c>
      <c r="T344" s="14">
        <f>ROUND(T343+S344-R344,2)</f>
      </c>
      <c r="U344" s="14">
        <f>ROUND(BE344+MIN(W343+V344-BE344,MAX(0,$CC344-BS344)),2)</f>
      </c>
      <c r="V344" s="14">
        <f>ROUND(ROUND(W343*100,0)*ROUND(V$3*100000,0)/1200000,0)/100</f>
      </c>
      <c r="W344" s="14">
        <f>ROUND(W343+V344-U344,2)</f>
      </c>
      <c r="X344" s="14">
        <f>ROUND(BF344+MIN(Z343+Y344-BF344,MAX(0,$CC344-BT344)),2)</f>
      </c>
      <c r="Y344" s="14">
        <f>ROUND(ROUND(Z343*100,0)*ROUND(Y$3*100000,0)/1200000,0)/100</f>
      </c>
      <c r="Z344" s="14">
        <f>ROUND(Z343+Y344-X344,2)</f>
      </c>
      <c r="AA344" s="14">
        <f>ROUND(BG344+MIN(AC343+AB344-BG344,MAX(0,$CC344-BU344)),2)</f>
      </c>
      <c r="AB344" s="14">
        <f>ROUND(ROUND(AC343*100,0)*ROUND(AB$3*100000,0)/1200000,0)/100</f>
      </c>
      <c r="AC344" s="14">
        <f>ROUND(AC343+AB344-AA344,2)</f>
      </c>
      <c r="AD344" s="14">
        <f>ROUND(BH344+MIN(AF343+AE344-BH344,MAX(0,$CC344-BV344)),2)</f>
      </c>
      <c r="AE344" s="14">
        <f>ROUND(ROUND(AF343*100,0)*ROUND(AE$3*100000,0)/1200000,0)/100</f>
      </c>
      <c r="AF344" s="14">
        <f>ROUND(AF343+AE344-AD344,2)</f>
      </c>
      <c r="AG344" s="14">
        <f>ROUND(BI344+MIN(AI343+AH344-BI344,MAX(0,$CC344-BW344)),2)</f>
      </c>
      <c r="AH344" s="14">
        <f>ROUND(ROUND(AI343*100,0)*ROUND(AH$3*100000,0)/1200000,0)/100</f>
      </c>
      <c r="AI344" s="14">
        <f>ROUND(AI343+AH344-AG344,2)</f>
      </c>
      <c r="AJ344" s="14">
        <f>ROUND(BJ344+MIN(AL343+AK344-BJ344,MAX(0,$CC344-BX344)),2)</f>
      </c>
      <c r="AK344" s="14">
        <f>ROUND(ROUND(AL343*100,0)*ROUND(AK$3*100000,0)/1200000,0)/100</f>
      </c>
      <c r="AL344" s="14">
        <f>ROUND(AL343+AK344-AJ344,2)</f>
      </c>
      <c r="AM344" s="14">
        <f>ROUND(BK344+MIN(AO343+AN344-BK344,MAX(0,$CC344-BY344)),2)</f>
      </c>
      <c r="AN344" s="14">
        <f>ROUND(ROUND(AO343*100,0)*ROUND(AN$3*100000,0)/1200000,0)/100</f>
      </c>
      <c r="AO344" s="14">
        <f>ROUND(AO343+AN344-AM344,2)</f>
      </c>
      <c r="AP344" s="14">
        <f>ROUND(BL344+MIN(AR343+AQ344-BL344,MAX(0,$CC344-BZ344)),2)</f>
      </c>
      <c r="AQ344" s="14">
        <f>ROUND(ROUND(AR343*100,0)*ROUND(AQ$3*100000,0)/1200000,0)/100</f>
      </c>
      <c r="AR344" s="14">
        <f>ROUND(AR343+AQ344-AP344,2)</f>
      </c>
      <c r="AS344" s="14">
        <f>ROUND(BM344+MIN(AU343+AT344-BM344,MAX(0,$CC344-CA344)),2)</f>
      </c>
      <c r="AT344" s="14">
        <f>ROUND(ROUND(AU343*100,0)*ROUND(AT$3*100000,0)/1200000,0)/100</f>
      </c>
      <c r="AU344" s="14">
        <f>ROUND(AU343+AT344-AS344,2)</f>
      </c>
      <c r="AV344" s="11">
        <f>SUMIF($C$4:$AU$4,"Payment",C344:AU344)</f>
      </c>
      <c r="AW344" s="11">
        <f>SUMIF($C$4:$AU$4,"Interest",C344:AU344)</f>
      </c>
      <c r="AX344" s="11">
        <f>ROUND(SUMIF($C$4:$AU$4,"Balance",C344:AU344),2)</f>
      </c>
      <c r="AY344">
        <f>MIN(E343+D344,C$3)</f>
      </c>
      <c r="AZ344">
        <f>MIN(H343+G344,F$3)</f>
      </c>
      <c r="BA344">
        <f>MIN(K343+J344,I$3)</f>
      </c>
      <c r="BB344">
        <f>MIN(N343+M344,L$3)</f>
      </c>
      <c r="BC344">
        <f>MIN(Q343+P344,O$3)</f>
      </c>
      <c r="BD344">
        <f>MIN(T343+S344,R$3)</f>
      </c>
      <c r="BE344">
        <f>MIN(W343+V344,U$3)</f>
      </c>
      <c r="BF344">
        <f>MIN(Z343+Y344,X$3)</f>
      </c>
      <c r="BG344">
        <f>MIN(AC343+AB344,AA$3)</f>
      </c>
      <c r="BH344">
        <f>MIN(AF343+AE344,AD$3)</f>
      </c>
      <c r="BI344">
        <f>MIN(AI343+AH344,AG$3)</f>
      </c>
      <c r="BJ344">
        <f>MIN(AL343+AK344,AJ$3)</f>
      </c>
      <c r="BK344">
        <f>MIN(AO343+AN344,AM$3)</f>
      </c>
      <c r="BL344">
        <f>MIN(AR343+AQ344,AP$3)</f>
      </c>
      <c r="BM344">
        <f>MIN(AU343+AT344,AS$3)</f>
      </c>
      <c r="BN344">
        <f>E343+D344-AY344</f>
      </c>
      <c r="BO344">
        <f>BN344+H343+G344-AZ344</f>
      </c>
      <c r="BP344">
        <f>BO344+K343+J344-BA344</f>
      </c>
      <c r="BQ344">
        <f>BP344+N343+M344-BB344</f>
      </c>
      <c r="BR344">
        <f>BQ344+Q343+P344-BC344</f>
      </c>
      <c r="BS344">
        <f>BR344+T343+S344-BD344</f>
      </c>
      <c r="BT344">
        <f>BS344+W343+V344-BE344</f>
      </c>
      <c r="BU344">
        <f>BT344+Z343+Y344-BF344</f>
      </c>
      <c r="BV344">
        <f>BU344+AC343+AB344-BG344</f>
      </c>
      <c r="BW344">
        <f>BV344+AF343+AE344-BH344</f>
      </c>
      <c r="BX344">
        <f>BW344+AI343+AH344-BI344</f>
      </c>
      <c r="BY344">
        <f>BX344+AL343+AK344-BJ344</f>
      </c>
      <c r="BZ344">
        <f>BY344+AO343+AN344-BK344</f>
      </c>
      <c r="CA344">
        <f>BZ344+AR343+AQ344-BL344</f>
      </c>
      <c r="CB344">
        <f>CA344+AU343+AT344-BM344</f>
      </c>
      <c r="CC344">
        <f>MAX(0,Plan!$B$6-SUM(AY344:BM344))</f>
      </c>
    </row>
    <row r="345" spans="1:81" x14ac:dyDescent="0.25">
      <c r="A345">
        <v>340</v>
      </c>
      <c r="B345" s="22">
        <f>EDATE(Plan!$B$5,A345-1)</f>
      </c>
      <c r="C345" s="14">
        <f>ROUND(AY345+MIN(E344+D345-AY345,$CC345),2)</f>
      </c>
      <c r="D345" s="14">
        <f>ROUND(ROUND(E344*100,0)*ROUND(D$3*100000,0)/1200000,0)/100</f>
      </c>
      <c r="E345" s="14">
        <f>ROUND(E344+D345-C345,2)</f>
      </c>
      <c r="F345" s="14">
        <f>ROUND(AZ345+MIN(H344+G345-AZ345,MAX(0,$CC345-BN345)),2)</f>
      </c>
      <c r="G345" s="14">
        <f>ROUND(ROUND(H344*100,0)*ROUND(G$3*100000,0)/1200000,0)/100</f>
      </c>
      <c r="H345" s="14">
        <f>ROUND(H344+G345-F345,2)</f>
      </c>
      <c r="I345" s="14">
        <f>ROUND(BA345+MIN(K344+J345-BA345,MAX(0,$CC345-BO345)),2)</f>
      </c>
      <c r="J345" s="14">
        <f>ROUND(ROUND(K344*100,0)*ROUND(J$3*100000,0)/1200000,0)/100</f>
      </c>
      <c r="K345" s="14">
        <f>ROUND(K344+J345-I345,2)</f>
      </c>
      <c r="L345" s="14">
        <f>ROUND(BB345+MIN(N344+M345-BB345,MAX(0,$CC345-BP345)),2)</f>
      </c>
      <c r="M345" s="14">
        <f>ROUND(ROUND(N344*100,0)*ROUND(M$3*100000,0)/1200000,0)/100</f>
      </c>
      <c r="N345" s="14">
        <f>ROUND(N344+M345-L345,2)</f>
      </c>
      <c r="O345" s="14">
        <f>ROUND(BC345+MIN(Q344+P345-BC345,MAX(0,$CC345-BQ345)),2)</f>
      </c>
      <c r="P345" s="14">
        <f>ROUND(ROUND(Q344*100,0)*ROUND(P$3*100000,0)/1200000,0)/100</f>
      </c>
      <c r="Q345" s="14">
        <f>ROUND(Q344+P345-O345,2)</f>
      </c>
      <c r="R345" s="14">
        <f>ROUND(BD345+MIN(T344+S345-BD345,MAX(0,$CC345-BR345)),2)</f>
      </c>
      <c r="S345" s="14">
        <f>ROUND(ROUND(T344*100,0)*ROUND(S$3*100000,0)/1200000,0)/100</f>
      </c>
      <c r="T345" s="14">
        <f>ROUND(T344+S345-R345,2)</f>
      </c>
      <c r="U345" s="14">
        <f>ROUND(BE345+MIN(W344+V345-BE345,MAX(0,$CC345-BS345)),2)</f>
      </c>
      <c r="V345" s="14">
        <f>ROUND(ROUND(W344*100,0)*ROUND(V$3*100000,0)/1200000,0)/100</f>
      </c>
      <c r="W345" s="14">
        <f>ROUND(W344+V345-U345,2)</f>
      </c>
      <c r="X345" s="14">
        <f>ROUND(BF345+MIN(Z344+Y345-BF345,MAX(0,$CC345-BT345)),2)</f>
      </c>
      <c r="Y345" s="14">
        <f>ROUND(ROUND(Z344*100,0)*ROUND(Y$3*100000,0)/1200000,0)/100</f>
      </c>
      <c r="Z345" s="14">
        <f>ROUND(Z344+Y345-X345,2)</f>
      </c>
      <c r="AA345" s="14">
        <f>ROUND(BG345+MIN(AC344+AB345-BG345,MAX(0,$CC345-BU345)),2)</f>
      </c>
      <c r="AB345" s="14">
        <f>ROUND(ROUND(AC344*100,0)*ROUND(AB$3*100000,0)/1200000,0)/100</f>
      </c>
      <c r="AC345" s="14">
        <f>ROUND(AC344+AB345-AA345,2)</f>
      </c>
      <c r="AD345" s="14">
        <f>ROUND(BH345+MIN(AF344+AE345-BH345,MAX(0,$CC345-BV345)),2)</f>
      </c>
      <c r="AE345" s="14">
        <f>ROUND(ROUND(AF344*100,0)*ROUND(AE$3*100000,0)/1200000,0)/100</f>
      </c>
      <c r="AF345" s="14">
        <f>ROUND(AF344+AE345-AD345,2)</f>
      </c>
      <c r="AG345" s="14">
        <f>ROUND(BI345+MIN(AI344+AH345-BI345,MAX(0,$CC345-BW345)),2)</f>
      </c>
      <c r="AH345" s="14">
        <f>ROUND(ROUND(AI344*100,0)*ROUND(AH$3*100000,0)/1200000,0)/100</f>
      </c>
      <c r="AI345" s="14">
        <f>ROUND(AI344+AH345-AG345,2)</f>
      </c>
      <c r="AJ345" s="14">
        <f>ROUND(BJ345+MIN(AL344+AK345-BJ345,MAX(0,$CC345-BX345)),2)</f>
      </c>
      <c r="AK345" s="14">
        <f>ROUND(ROUND(AL344*100,0)*ROUND(AK$3*100000,0)/1200000,0)/100</f>
      </c>
      <c r="AL345" s="14">
        <f>ROUND(AL344+AK345-AJ345,2)</f>
      </c>
      <c r="AM345" s="14">
        <f>ROUND(BK345+MIN(AO344+AN345-BK345,MAX(0,$CC345-BY345)),2)</f>
      </c>
      <c r="AN345" s="14">
        <f>ROUND(ROUND(AO344*100,0)*ROUND(AN$3*100000,0)/1200000,0)/100</f>
      </c>
      <c r="AO345" s="14">
        <f>ROUND(AO344+AN345-AM345,2)</f>
      </c>
      <c r="AP345" s="14">
        <f>ROUND(BL345+MIN(AR344+AQ345-BL345,MAX(0,$CC345-BZ345)),2)</f>
      </c>
      <c r="AQ345" s="14">
        <f>ROUND(ROUND(AR344*100,0)*ROUND(AQ$3*100000,0)/1200000,0)/100</f>
      </c>
      <c r="AR345" s="14">
        <f>ROUND(AR344+AQ345-AP345,2)</f>
      </c>
      <c r="AS345" s="14">
        <f>ROUND(BM345+MIN(AU344+AT345-BM345,MAX(0,$CC345-CA345)),2)</f>
      </c>
      <c r="AT345" s="14">
        <f>ROUND(ROUND(AU344*100,0)*ROUND(AT$3*100000,0)/1200000,0)/100</f>
      </c>
      <c r="AU345" s="14">
        <f>ROUND(AU344+AT345-AS345,2)</f>
      </c>
      <c r="AV345" s="11">
        <f>SUMIF($C$4:$AU$4,"Payment",C345:AU345)</f>
      </c>
      <c r="AW345" s="11">
        <f>SUMIF($C$4:$AU$4,"Interest",C345:AU345)</f>
      </c>
      <c r="AX345" s="11">
        <f>ROUND(SUMIF($C$4:$AU$4,"Balance",C345:AU345),2)</f>
      </c>
      <c r="AY345">
        <f>MIN(E344+D345,C$3)</f>
      </c>
      <c r="AZ345">
        <f>MIN(H344+G345,F$3)</f>
      </c>
      <c r="BA345">
        <f>MIN(K344+J345,I$3)</f>
      </c>
      <c r="BB345">
        <f>MIN(N344+M345,L$3)</f>
      </c>
      <c r="BC345">
        <f>MIN(Q344+P345,O$3)</f>
      </c>
      <c r="BD345">
        <f>MIN(T344+S345,R$3)</f>
      </c>
      <c r="BE345">
        <f>MIN(W344+V345,U$3)</f>
      </c>
      <c r="BF345">
        <f>MIN(Z344+Y345,X$3)</f>
      </c>
      <c r="BG345">
        <f>MIN(AC344+AB345,AA$3)</f>
      </c>
      <c r="BH345">
        <f>MIN(AF344+AE345,AD$3)</f>
      </c>
      <c r="BI345">
        <f>MIN(AI344+AH345,AG$3)</f>
      </c>
      <c r="BJ345">
        <f>MIN(AL344+AK345,AJ$3)</f>
      </c>
      <c r="BK345">
        <f>MIN(AO344+AN345,AM$3)</f>
      </c>
      <c r="BL345">
        <f>MIN(AR344+AQ345,AP$3)</f>
      </c>
      <c r="BM345">
        <f>MIN(AU344+AT345,AS$3)</f>
      </c>
      <c r="BN345">
        <f>E344+D345-AY345</f>
      </c>
      <c r="BO345">
        <f>BN345+H344+G345-AZ345</f>
      </c>
      <c r="BP345">
        <f>BO345+K344+J345-BA345</f>
      </c>
      <c r="BQ345">
        <f>BP345+N344+M345-BB345</f>
      </c>
      <c r="BR345">
        <f>BQ345+Q344+P345-BC345</f>
      </c>
      <c r="BS345">
        <f>BR345+T344+S345-BD345</f>
      </c>
      <c r="BT345">
        <f>BS345+W344+V345-BE345</f>
      </c>
      <c r="BU345">
        <f>BT345+Z344+Y345-BF345</f>
      </c>
      <c r="BV345">
        <f>BU345+AC344+AB345-BG345</f>
      </c>
      <c r="BW345">
        <f>BV345+AF344+AE345-BH345</f>
      </c>
      <c r="BX345">
        <f>BW345+AI344+AH345-BI345</f>
      </c>
      <c r="BY345">
        <f>BX345+AL344+AK345-BJ345</f>
      </c>
      <c r="BZ345">
        <f>BY345+AO344+AN345-BK345</f>
      </c>
      <c r="CA345">
        <f>BZ345+AR344+AQ345-BL345</f>
      </c>
      <c r="CB345">
        <f>CA345+AU344+AT345-BM345</f>
      </c>
      <c r="CC345">
        <f>MAX(0,Plan!$B$6-SUM(AY345:BM345))</f>
      </c>
    </row>
    <row r="346" spans="1:81" x14ac:dyDescent="0.25">
      <c r="A346">
        <v>341</v>
      </c>
      <c r="B346" s="22">
        <f>EDATE(Plan!$B$5,A346-1)</f>
      </c>
      <c r="C346" s="14">
        <f>ROUND(AY346+MIN(E345+D346-AY346,$CC346),2)</f>
      </c>
      <c r="D346" s="14">
        <f>ROUND(ROUND(E345*100,0)*ROUND(D$3*100000,0)/1200000,0)/100</f>
      </c>
      <c r="E346" s="14">
        <f>ROUND(E345+D346-C346,2)</f>
      </c>
      <c r="F346" s="14">
        <f>ROUND(AZ346+MIN(H345+G346-AZ346,MAX(0,$CC346-BN346)),2)</f>
      </c>
      <c r="G346" s="14">
        <f>ROUND(ROUND(H345*100,0)*ROUND(G$3*100000,0)/1200000,0)/100</f>
      </c>
      <c r="H346" s="14">
        <f>ROUND(H345+G346-F346,2)</f>
      </c>
      <c r="I346" s="14">
        <f>ROUND(BA346+MIN(K345+J346-BA346,MAX(0,$CC346-BO346)),2)</f>
      </c>
      <c r="J346" s="14">
        <f>ROUND(ROUND(K345*100,0)*ROUND(J$3*100000,0)/1200000,0)/100</f>
      </c>
      <c r="K346" s="14">
        <f>ROUND(K345+J346-I346,2)</f>
      </c>
      <c r="L346" s="14">
        <f>ROUND(BB346+MIN(N345+M346-BB346,MAX(0,$CC346-BP346)),2)</f>
      </c>
      <c r="M346" s="14">
        <f>ROUND(ROUND(N345*100,0)*ROUND(M$3*100000,0)/1200000,0)/100</f>
      </c>
      <c r="N346" s="14">
        <f>ROUND(N345+M346-L346,2)</f>
      </c>
      <c r="O346" s="14">
        <f>ROUND(BC346+MIN(Q345+P346-BC346,MAX(0,$CC346-BQ346)),2)</f>
      </c>
      <c r="P346" s="14">
        <f>ROUND(ROUND(Q345*100,0)*ROUND(P$3*100000,0)/1200000,0)/100</f>
      </c>
      <c r="Q346" s="14">
        <f>ROUND(Q345+P346-O346,2)</f>
      </c>
      <c r="R346" s="14">
        <f>ROUND(BD346+MIN(T345+S346-BD346,MAX(0,$CC346-BR346)),2)</f>
      </c>
      <c r="S346" s="14">
        <f>ROUND(ROUND(T345*100,0)*ROUND(S$3*100000,0)/1200000,0)/100</f>
      </c>
      <c r="T346" s="14">
        <f>ROUND(T345+S346-R346,2)</f>
      </c>
      <c r="U346" s="14">
        <f>ROUND(BE346+MIN(W345+V346-BE346,MAX(0,$CC346-BS346)),2)</f>
      </c>
      <c r="V346" s="14">
        <f>ROUND(ROUND(W345*100,0)*ROUND(V$3*100000,0)/1200000,0)/100</f>
      </c>
      <c r="W346" s="14">
        <f>ROUND(W345+V346-U346,2)</f>
      </c>
      <c r="X346" s="14">
        <f>ROUND(BF346+MIN(Z345+Y346-BF346,MAX(0,$CC346-BT346)),2)</f>
      </c>
      <c r="Y346" s="14">
        <f>ROUND(ROUND(Z345*100,0)*ROUND(Y$3*100000,0)/1200000,0)/100</f>
      </c>
      <c r="Z346" s="14">
        <f>ROUND(Z345+Y346-X346,2)</f>
      </c>
      <c r="AA346" s="14">
        <f>ROUND(BG346+MIN(AC345+AB346-BG346,MAX(0,$CC346-BU346)),2)</f>
      </c>
      <c r="AB346" s="14">
        <f>ROUND(ROUND(AC345*100,0)*ROUND(AB$3*100000,0)/1200000,0)/100</f>
      </c>
      <c r="AC346" s="14">
        <f>ROUND(AC345+AB346-AA346,2)</f>
      </c>
      <c r="AD346" s="14">
        <f>ROUND(BH346+MIN(AF345+AE346-BH346,MAX(0,$CC346-BV346)),2)</f>
      </c>
      <c r="AE346" s="14">
        <f>ROUND(ROUND(AF345*100,0)*ROUND(AE$3*100000,0)/1200000,0)/100</f>
      </c>
      <c r="AF346" s="14">
        <f>ROUND(AF345+AE346-AD346,2)</f>
      </c>
      <c r="AG346" s="14">
        <f>ROUND(BI346+MIN(AI345+AH346-BI346,MAX(0,$CC346-BW346)),2)</f>
      </c>
      <c r="AH346" s="14">
        <f>ROUND(ROUND(AI345*100,0)*ROUND(AH$3*100000,0)/1200000,0)/100</f>
      </c>
      <c r="AI346" s="14">
        <f>ROUND(AI345+AH346-AG346,2)</f>
      </c>
      <c r="AJ346" s="14">
        <f>ROUND(BJ346+MIN(AL345+AK346-BJ346,MAX(0,$CC346-BX346)),2)</f>
      </c>
      <c r="AK346" s="14">
        <f>ROUND(ROUND(AL345*100,0)*ROUND(AK$3*100000,0)/1200000,0)/100</f>
      </c>
      <c r="AL346" s="14">
        <f>ROUND(AL345+AK346-AJ346,2)</f>
      </c>
      <c r="AM346" s="14">
        <f>ROUND(BK346+MIN(AO345+AN346-BK346,MAX(0,$CC346-BY346)),2)</f>
      </c>
      <c r="AN346" s="14">
        <f>ROUND(ROUND(AO345*100,0)*ROUND(AN$3*100000,0)/1200000,0)/100</f>
      </c>
      <c r="AO346" s="14">
        <f>ROUND(AO345+AN346-AM346,2)</f>
      </c>
      <c r="AP346" s="14">
        <f>ROUND(BL346+MIN(AR345+AQ346-BL346,MAX(0,$CC346-BZ346)),2)</f>
      </c>
      <c r="AQ346" s="14">
        <f>ROUND(ROUND(AR345*100,0)*ROUND(AQ$3*100000,0)/1200000,0)/100</f>
      </c>
      <c r="AR346" s="14">
        <f>ROUND(AR345+AQ346-AP346,2)</f>
      </c>
      <c r="AS346" s="14">
        <f>ROUND(BM346+MIN(AU345+AT346-BM346,MAX(0,$CC346-CA346)),2)</f>
      </c>
      <c r="AT346" s="14">
        <f>ROUND(ROUND(AU345*100,0)*ROUND(AT$3*100000,0)/1200000,0)/100</f>
      </c>
      <c r="AU346" s="14">
        <f>ROUND(AU345+AT346-AS346,2)</f>
      </c>
      <c r="AV346" s="11">
        <f>SUMIF($C$4:$AU$4,"Payment",C346:AU346)</f>
      </c>
      <c r="AW346" s="11">
        <f>SUMIF($C$4:$AU$4,"Interest",C346:AU346)</f>
      </c>
      <c r="AX346" s="11">
        <f>ROUND(SUMIF($C$4:$AU$4,"Balance",C346:AU346),2)</f>
      </c>
      <c r="AY346">
        <f>MIN(E345+D346,C$3)</f>
      </c>
      <c r="AZ346">
        <f>MIN(H345+G346,F$3)</f>
      </c>
      <c r="BA346">
        <f>MIN(K345+J346,I$3)</f>
      </c>
      <c r="BB346">
        <f>MIN(N345+M346,L$3)</f>
      </c>
      <c r="BC346">
        <f>MIN(Q345+P346,O$3)</f>
      </c>
      <c r="BD346">
        <f>MIN(T345+S346,R$3)</f>
      </c>
      <c r="BE346">
        <f>MIN(W345+V346,U$3)</f>
      </c>
      <c r="BF346">
        <f>MIN(Z345+Y346,X$3)</f>
      </c>
      <c r="BG346">
        <f>MIN(AC345+AB346,AA$3)</f>
      </c>
      <c r="BH346">
        <f>MIN(AF345+AE346,AD$3)</f>
      </c>
      <c r="BI346">
        <f>MIN(AI345+AH346,AG$3)</f>
      </c>
      <c r="BJ346">
        <f>MIN(AL345+AK346,AJ$3)</f>
      </c>
      <c r="BK346">
        <f>MIN(AO345+AN346,AM$3)</f>
      </c>
      <c r="BL346">
        <f>MIN(AR345+AQ346,AP$3)</f>
      </c>
      <c r="BM346">
        <f>MIN(AU345+AT346,AS$3)</f>
      </c>
      <c r="BN346">
        <f>E345+D346-AY346</f>
      </c>
      <c r="BO346">
        <f>BN346+H345+G346-AZ346</f>
      </c>
      <c r="BP346">
        <f>BO346+K345+J346-BA346</f>
      </c>
      <c r="BQ346">
        <f>BP346+N345+M346-BB346</f>
      </c>
      <c r="BR346">
        <f>BQ346+Q345+P346-BC346</f>
      </c>
      <c r="BS346">
        <f>BR346+T345+S346-BD346</f>
      </c>
      <c r="BT346">
        <f>BS346+W345+V346-BE346</f>
      </c>
      <c r="BU346">
        <f>BT346+Z345+Y346-BF346</f>
      </c>
      <c r="BV346">
        <f>BU346+AC345+AB346-BG346</f>
      </c>
      <c r="BW346">
        <f>BV346+AF345+AE346-BH346</f>
      </c>
      <c r="BX346">
        <f>BW346+AI345+AH346-BI346</f>
      </c>
      <c r="BY346">
        <f>BX346+AL345+AK346-BJ346</f>
      </c>
      <c r="BZ346">
        <f>BY346+AO345+AN346-BK346</f>
      </c>
      <c r="CA346">
        <f>BZ346+AR345+AQ346-BL346</f>
      </c>
      <c r="CB346">
        <f>CA346+AU345+AT346-BM346</f>
      </c>
      <c r="CC346">
        <f>MAX(0,Plan!$B$6-SUM(AY346:BM346))</f>
      </c>
    </row>
    <row r="347" spans="1:81" x14ac:dyDescent="0.25">
      <c r="A347">
        <v>342</v>
      </c>
      <c r="B347" s="22">
        <f>EDATE(Plan!$B$5,A347-1)</f>
      </c>
      <c r="C347" s="14">
        <f>ROUND(AY347+MIN(E346+D347-AY347,$CC347),2)</f>
      </c>
      <c r="D347" s="14">
        <f>ROUND(ROUND(E346*100,0)*ROUND(D$3*100000,0)/1200000,0)/100</f>
      </c>
      <c r="E347" s="14">
        <f>ROUND(E346+D347-C347,2)</f>
      </c>
      <c r="F347" s="14">
        <f>ROUND(AZ347+MIN(H346+G347-AZ347,MAX(0,$CC347-BN347)),2)</f>
      </c>
      <c r="G347" s="14">
        <f>ROUND(ROUND(H346*100,0)*ROUND(G$3*100000,0)/1200000,0)/100</f>
      </c>
      <c r="H347" s="14">
        <f>ROUND(H346+G347-F347,2)</f>
      </c>
      <c r="I347" s="14">
        <f>ROUND(BA347+MIN(K346+J347-BA347,MAX(0,$CC347-BO347)),2)</f>
      </c>
      <c r="J347" s="14">
        <f>ROUND(ROUND(K346*100,0)*ROUND(J$3*100000,0)/1200000,0)/100</f>
      </c>
      <c r="K347" s="14">
        <f>ROUND(K346+J347-I347,2)</f>
      </c>
      <c r="L347" s="14">
        <f>ROUND(BB347+MIN(N346+M347-BB347,MAX(0,$CC347-BP347)),2)</f>
      </c>
      <c r="M347" s="14">
        <f>ROUND(ROUND(N346*100,0)*ROUND(M$3*100000,0)/1200000,0)/100</f>
      </c>
      <c r="N347" s="14">
        <f>ROUND(N346+M347-L347,2)</f>
      </c>
      <c r="O347" s="14">
        <f>ROUND(BC347+MIN(Q346+P347-BC347,MAX(0,$CC347-BQ347)),2)</f>
      </c>
      <c r="P347" s="14">
        <f>ROUND(ROUND(Q346*100,0)*ROUND(P$3*100000,0)/1200000,0)/100</f>
      </c>
      <c r="Q347" s="14">
        <f>ROUND(Q346+P347-O347,2)</f>
      </c>
      <c r="R347" s="14">
        <f>ROUND(BD347+MIN(T346+S347-BD347,MAX(0,$CC347-BR347)),2)</f>
      </c>
      <c r="S347" s="14">
        <f>ROUND(ROUND(T346*100,0)*ROUND(S$3*100000,0)/1200000,0)/100</f>
      </c>
      <c r="T347" s="14">
        <f>ROUND(T346+S347-R347,2)</f>
      </c>
      <c r="U347" s="14">
        <f>ROUND(BE347+MIN(W346+V347-BE347,MAX(0,$CC347-BS347)),2)</f>
      </c>
      <c r="V347" s="14">
        <f>ROUND(ROUND(W346*100,0)*ROUND(V$3*100000,0)/1200000,0)/100</f>
      </c>
      <c r="W347" s="14">
        <f>ROUND(W346+V347-U347,2)</f>
      </c>
      <c r="X347" s="14">
        <f>ROUND(BF347+MIN(Z346+Y347-BF347,MAX(0,$CC347-BT347)),2)</f>
      </c>
      <c r="Y347" s="14">
        <f>ROUND(ROUND(Z346*100,0)*ROUND(Y$3*100000,0)/1200000,0)/100</f>
      </c>
      <c r="Z347" s="14">
        <f>ROUND(Z346+Y347-X347,2)</f>
      </c>
      <c r="AA347" s="14">
        <f>ROUND(BG347+MIN(AC346+AB347-BG347,MAX(0,$CC347-BU347)),2)</f>
      </c>
      <c r="AB347" s="14">
        <f>ROUND(ROUND(AC346*100,0)*ROUND(AB$3*100000,0)/1200000,0)/100</f>
      </c>
      <c r="AC347" s="14">
        <f>ROUND(AC346+AB347-AA347,2)</f>
      </c>
      <c r="AD347" s="14">
        <f>ROUND(BH347+MIN(AF346+AE347-BH347,MAX(0,$CC347-BV347)),2)</f>
      </c>
      <c r="AE347" s="14">
        <f>ROUND(ROUND(AF346*100,0)*ROUND(AE$3*100000,0)/1200000,0)/100</f>
      </c>
      <c r="AF347" s="14">
        <f>ROUND(AF346+AE347-AD347,2)</f>
      </c>
      <c r="AG347" s="14">
        <f>ROUND(BI347+MIN(AI346+AH347-BI347,MAX(0,$CC347-BW347)),2)</f>
      </c>
      <c r="AH347" s="14">
        <f>ROUND(ROUND(AI346*100,0)*ROUND(AH$3*100000,0)/1200000,0)/100</f>
      </c>
      <c r="AI347" s="14">
        <f>ROUND(AI346+AH347-AG347,2)</f>
      </c>
      <c r="AJ347" s="14">
        <f>ROUND(BJ347+MIN(AL346+AK347-BJ347,MAX(0,$CC347-BX347)),2)</f>
      </c>
      <c r="AK347" s="14">
        <f>ROUND(ROUND(AL346*100,0)*ROUND(AK$3*100000,0)/1200000,0)/100</f>
      </c>
      <c r="AL347" s="14">
        <f>ROUND(AL346+AK347-AJ347,2)</f>
      </c>
      <c r="AM347" s="14">
        <f>ROUND(BK347+MIN(AO346+AN347-BK347,MAX(0,$CC347-BY347)),2)</f>
      </c>
      <c r="AN347" s="14">
        <f>ROUND(ROUND(AO346*100,0)*ROUND(AN$3*100000,0)/1200000,0)/100</f>
      </c>
      <c r="AO347" s="14">
        <f>ROUND(AO346+AN347-AM347,2)</f>
      </c>
      <c r="AP347" s="14">
        <f>ROUND(BL347+MIN(AR346+AQ347-BL347,MAX(0,$CC347-BZ347)),2)</f>
      </c>
      <c r="AQ347" s="14">
        <f>ROUND(ROUND(AR346*100,0)*ROUND(AQ$3*100000,0)/1200000,0)/100</f>
      </c>
      <c r="AR347" s="14">
        <f>ROUND(AR346+AQ347-AP347,2)</f>
      </c>
      <c r="AS347" s="14">
        <f>ROUND(BM347+MIN(AU346+AT347-BM347,MAX(0,$CC347-CA347)),2)</f>
      </c>
      <c r="AT347" s="14">
        <f>ROUND(ROUND(AU346*100,0)*ROUND(AT$3*100000,0)/1200000,0)/100</f>
      </c>
      <c r="AU347" s="14">
        <f>ROUND(AU346+AT347-AS347,2)</f>
      </c>
      <c r="AV347" s="11">
        <f>SUMIF($C$4:$AU$4,"Payment",C347:AU347)</f>
      </c>
      <c r="AW347" s="11">
        <f>SUMIF($C$4:$AU$4,"Interest",C347:AU347)</f>
      </c>
      <c r="AX347" s="11">
        <f>ROUND(SUMIF($C$4:$AU$4,"Balance",C347:AU347),2)</f>
      </c>
      <c r="AY347">
        <f>MIN(E346+D347,C$3)</f>
      </c>
      <c r="AZ347">
        <f>MIN(H346+G347,F$3)</f>
      </c>
      <c r="BA347">
        <f>MIN(K346+J347,I$3)</f>
      </c>
      <c r="BB347">
        <f>MIN(N346+M347,L$3)</f>
      </c>
      <c r="BC347">
        <f>MIN(Q346+P347,O$3)</f>
      </c>
      <c r="BD347">
        <f>MIN(T346+S347,R$3)</f>
      </c>
      <c r="BE347">
        <f>MIN(W346+V347,U$3)</f>
      </c>
      <c r="BF347">
        <f>MIN(Z346+Y347,X$3)</f>
      </c>
      <c r="BG347">
        <f>MIN(AC346+AB347,AA$3)</f>
      </c>
      <c r="BH347">
        <f>MIN(AF346+AE347,AD$3)</f>
      </c>
      <c r="BI347">
        <f>MIN(AI346+AH347,AG$3)</f>
      </c>
      <c r="BJ347">
        <f>MIN(AL346+AK347,AJ$3)</f>
      </c>
      <c r="BK347">
        <f>MIN(AO346+AN347,AM$3)</f>
      </c>
      <c r="BL347">
        <f>MIN(AR346+AQ347,AP$3)</f>
      </c>
      <c r="BM347">
        <f>MIN(AU346+AT347,AS$3)</f>
      </c>
      <c r="BN347">
        <f>E346+D347-AY347</f>
      </c>
      <c r="BO347">
        <f>BN347+H346+G347-AZ347</f>
      </c>
      <c r="BP347">
        <f>BO347+K346+J347-BA347</f>
      </c>
      <c r="BQ347">
        <f>BP347+N346+M347-BB347</f>
      </c>
      <c r="BR347">
        <f>BQ347+Q346+P347-BC347</f>
      </c>
      <c r="BS347">
        <f>BR347+T346+S347-BD347</f>
      </c>
      <c r="BT347">
        <f>BS347+W346+V347-BE347</f>
      </c>
      <c r="BU347">
        <f>BT347+Z346+Y347-BF347</f>
      </c>
      <c r="BV347">
        <f>BU347+AC346+AB347-BG347</f>
      </c>
      <c r="BW347">
        <f>BV347+AF346+AE347-BH347</f>
      </c>
      <c r="BX347">
        <f>BW347+AI346+AH347-BI347</f>
      </c>
      <c r="BY347">
        <f>BX347+AL346+AK347-BJ347</f>
      </c>
      <c r="BZ347">
        <f>BY347+AO346+AN347-BK347</f>
      </c>
      <c r="CA347">
        <f>BZ347+AR346+AQ347-BL347</f>
      </c>
      <c r="CB347">
        <f>CA347+AU346+AT347-BM347</f>
      </c>
      <c r="CC347">
        <f>MAX(0,Plan!$B$6-SUM(AY347:BM347))</f>
      </c>
    </row>
    <row r="348" spans="1:81" x14ac:dyDescent="0.25">
      <c r="A348">
        <v>343</v>
      </c>
      <c r="B348" s="22">
        <f>EDATE(Plan!$B$5,A348-1)</f>
      </c>
      <c r="C348" s="14">
        <f>ROUND(AY348+MIN(E347+D348-AY348,$CC348),2)</f>
      </c>
      <c r="D348" s="14">
        <f>ROUND(ROUND(E347*100,0)*ROUND(D$3*100000,0)/1200000,0)/100</f>
      </c>
      <c r="E348" s="14">
        <f>ROUND(E347+D348-C348,2)</f>
      </c>
      <c r="F348" s="14">
        <f>ROUND(AZ348+MIN(H347+G348-AZ348,MAX(0,$CC348-BN348)),2)</f>
      </c>
      <c r="G348" s="14">
        <f>ROUND(ROUND(H347*100,0)*ROUND(G$3*100000,0)/1200000,0)/100</f>
      </c>
      <c r="H348" s="14">
        <f>ROUND(H347+G348-F348,2)</f>
      </c>
      <c r="I348" s="14">
        <f>ROUND(BA348+MIN(K347+J348-BA348,MAX(0,$CC348-BO348)),2)</f>
      </c>
      <c r="J348" s="14">
        <f>ROUND(ROUND(K347*100,0)*ROUND(J$3*100000,0)/1200000,0)/100</f>
      </c>
      <c r="K348" s="14">
        <f>ROUND(K347+J348-I348,2)</f>
      </c>
      <c r="L348" s="14">
        <f>ROUND(BB348+MIN(N347+M348-BB348,MAX(0,$CC348-BP348)),2)</f>
      </c>
      <c r="M348" s="14">
        <f>ROUND(ROUND(N347*100,0)*ROUND(M$3*100000,0)/1200000,0)/100</f>
      </c>
      <c r="N348" s="14">
        <f>ROUND(N347+M348-L348,2)</f>
      </c>
      <c r="O348" s="14">
        <f>ROUND(BC348+MIN(Q347+P348-BC348,MAX(0,$CC348-BQ348)),2)</f>
      </c>
      <c r="P348" s="14">
        <f>ROUND(ROUND(Q347*100,0)*ROUND(P$3*100000,0)/1200000,0)/100</f>
      </c>
      <c r="Q348" s="14">
        <f>ROUND(Q347+P348-O348,2)</f>
      </c>
      <c r="R348" s="14">
        <f>ROUND(BD348+MIN(T347+S348-BD348,MAX(0,$CC348-BR348)),2)</f>
      </c>
      <c r="S348" s="14">
        <f>ROUND(ROUND(T347*100,0)*ROUND(S$3*100000,0)/1200000,0)/100</f>
      </c>
      <c r="T348" s="14">
        <f>ROUND(T347+S348-R348,2)</f>
      </c>
      <c r="U348" s="14">
        <f>ROUND(BE348+MIN(W347+V348-BE348,MAX(0,$CC348-BS348)),2)</f>
      </c>
      <c r="V348" s="14">
        <f>ROUND(ROUND(W347*100,0)*ROUND(V$3*100000,0)/1200000,0)/100</f>
      </c>
      <c r="W348" s="14">
        <f>ROUND(W347+V348-U348,2)</f>
      </c>
      <c r="X348" s="14">
        <f>ROUND(BF348+MIN(Z347+Y348-BF348,MAX(0,$CC348-BT348)),2)</f>
      </c>
      <c r="Y348" s="14">
        <f>ROUND(ROUND(Z347*100,0)*ROUND(Y$3*100000,0)/1200000,0)/100</f>
      </c>
      <c r="Z348" s="14">
        <f>ROUND(Z347+Y348-X348,2)</f>
      </c>
      <c r="AA348" s="14">
        <f>ROUND(BG348+MIN(AC347+AB348-BG348,MAX(0,$CC348-BU348)),2)</f>
      </c>
      <c r="AB348" s="14">
        <f>ROUND(ROUND(AC347*100,0)*ROUND(AB$3*100000,0)/1200000,0)/100</f>
      </c>
      <c r="AC348" s="14">
        <f>ROUND(AC347+AB348-AA348,2)</f>
      </c>
      <c r="AD348" s="14">
        <f>ROUND(BH348+MIN(AF347+AE348-BH348,MAX(0,$CC348-BV348)),2)</f>
      </c>
      <c r="AE348" s="14">
        <f>ROUND(ROUND(AF347*100,0)*ROUND(AE$3*100000,0)/1200000,0)/100</f>
      </c>
      <c r="AF348" s="14">
        <f>ROUND(AF347+AE348-AD348,2)</f>
      </c>
      <c r="AG348" s="14">
        <f>ROUND(BI348+MIN(AI347+AH348-BI348,MAX(0,$CC348-BW348)),2)</f>
      </c>
      <c r="AH348" s="14">
        <f>ROUND(ROUND(AI347*100,0)*ROUND(AH$3*100000,0)/1200000,0)/100</f>
      </c>
      <c r="AI348" s="14">
        <f>ROUND(AI347+AH348-AG348,2)</f>
      </c>
      <c r="AJ348" s="14">
        <f>ROUND(BJ348+MIN(AL347+AK348-BJ348,MAX(0,$CC348-BX348)),2)</f>
      </c>
      <c r="AK348" s="14">
        <f>ROUND(ROUND(AL347*100,0)*ROUND(AK$3*100000,0)/1200000,0)/100</f>
      </c>
      <c r="AL348" s="14">
        <f>ROUND(AL347+AK348-AJ348,2)</f>
      </c>
      <c r="AM348" s="14">
        <f>ROUND(BK348+MIN(AO347+AN348-BK348,MAX(0,$CC348-BY348)),2)</f>
      </c>
      <c r="AN348" s="14">
        <f>ROUND(ROUND(AO347*100,0)*ROUND(AN$3*100000,0)/1200000,0)/100</f>
      </c>
      <c r="AO348" s="14">
        <f>ROUND(AO347+AN348-AM348,2)</f>
      </c>
      <c r="AP348" s="14">
        <f>ROUND(BL348+MIN(AR347+AQ348-BL348,MAX(0,$CC348-BZ348)),2)</f>
      </c>
      <c r="AQ348" s="14">
        <f>ROUND(ROUND(AR347*100,0)*ROUND(AQ$3*100000,0)/1200000,0)/100</f>
      </c>
      <c r="AR348" s="14">
        <f>ROUND(AR347+AQ348-AP348,2)</f>
      </c>
      <c r="AS348" s="14">
        <f>ROUND(BM348+MIN(AU347+AT348-BM348,MAX(0,$CC348-CA348)),2)</f>
      </c>
      <c r="AT348" s="14">
        <f>ROUND(ROUND(AU347*100,0)*ROUND(AT$3*100000,0)/1200000,0)/100</f>
      </c>
      <c r="AU348" s="14">
        <f>ROUND(AU347+AT348-AS348,2)</f>
      </c>
      <c r="AV348" s="11">
        <f>SUMIF($C$4:$AU$4,"Payment",C348:AU348)</f>
      </c>
      <c r="AW348" s="11">
        <f>SUMIF($C$4:$AU$4,"Interest",C348:AU348)</f>
      </c>
      <c r="AX348" s="11">
        <f>ROUND(SUMIF($C$4:$AU$4,"Balance",C348:AU348),2)</f>
      </c>
      <c r="AY348">
        <f>MIN(E347+D348,C$3)</f>
      </c>
      <c r="AZ348">
        <f>MIN(H347+G348,F$3)</f>
      </c>
      <c r="BA348">
        <f>MIN(K347+J348,I$3)</f>
      </c>
      <c r="BB348">
        <f>MIN(N347+M348,L$3)</f>
      </c>
      <c r="BC348">
        <f>MIN(Q347+P348,O$3)</f>
      </c>
      <c r="BD348">
        <f>MIN(T347+S348,R$3)</f>
      </c>
      <c r="BE348">
        <f>MIN(W347+V348,U$3)</f>
      </c>
      <c r="BF348">
        <f>MIN(Z347+Y348,X$3)</f>
      </c>
      <c r="BG348">
        <f>MIN(AC347+AB348,AA$3)</f>
      </c>
      <c r="BH348">
        <f>MIN(AF347+AE348,AD$3)</f>
      </c>
      <c r="BI348">
        <f>MIN(AI347+AH348,AG$3)</f>
      </c>
      <c r="BJ348">
        <f>MIN(AL347+AK348,AJ$3)</f>
      </c>
      <c r="BK348">
        <f>MIN(AO347+AN348,AM$3)</f>
      </c>
      <c r="BL348">
        <f>MIN(AR347+AQ348,AP$3)</f>
      </c>
      <c r="BM348">
        <f>MIN(AU347+AT348,AS$3)</f>
      </c>
      <c r="BN348">
        <f>E347+D348-AY348</f>
      </c>
      <c r="BO348">
        <f>BN348+H347+G348-AZ348</f>
      </c>
      <c r="BP348">
        <f>BO348+K347+J348-BA348</f>
      </c>
      <c r="BQ348">
        <f>BP348+N347+M348-BB348</f>
      </c>
      <c r="BR348">
        <f>BQ348+Q347+P348-BC348</f>
      </c>
      <c r="BS348">
        <f>BR348+T347+S348-BD348</f>
      </c>
      <c r="BT348">
        <f>BS348+W347+V348-BE348</f>
      </c>
      <c r="BU348">
        <f>BT348+Z347+Y348-BF348</f>
      </c>
      <c r="BV348">
        <f>BU348+AC347+AB348-BG348</f>
      </c>
      <c r="BW348">
        <f>BV348+AF347+AE348-BH348</f>
      </c>
      <c r="BX348">
        <f>BW348+AI347+AH348-BI348</f>
      </c>
      <c r="BY348">
        <f>BX348+AL347+AK348-BJ348</f>
      </c>
      <c r="BZ348">
        <f>BY348+AO347+AN348-BK348</f>
      </c>
      <c r="CA348">
        <f>BZ348+AR347+AQ348-BL348</f>
      </c>
      <c r="CB348">
        <f>CA348+AU347+AT348-BM348</f>
      </c>
      <c r="CC348">
        <f>MAX(0,Plan!$B$6-SUM(AY348:BM348))</f>
      </c>
    </row>
    <row r="349" spans="1:81" x14ac:dyDescent="0.25">
      <c r="A349">
        <v>344</v>
      </c>
      <c r="B349" s="22">
        <f>EDATE(Plan!$B$5,A349-1)</f>
      </c>
      <c r="C349" s="14">
        <f>ROUND(AY349+MIN(E348+D349-AY349,$CC349),2)</f>
      </c>
      <c r="D349" s="14">
        <f>ROUND(ROUND(E348*100,0)*ROUND(D$3*100000,0)/1200000,0)/100</f>
      </c>
      <c r="E349" s="14">
        <f>ROUND(E348+D349-C349,2)</f>
      </c>
      <c r="F349" s="14">
        <f>ROUND(AZ349+MIN(H348+G349-AZ349,MAX(0,$CC349-BN349)),2)</f>
      </c>
      <c r="G349" s="14">
        <f>ROUND(ROUND(H348*100,0)*ROUND(G$3*100000,0)/1200000,0)/100</f>
      </c>
      <c r="H349" s="14">
        <f>ROUND(H348+G349-F349,2)</f>
      </c>
      <c r="I349" s="14">
        <f>ROUND(BA349+MIN(K348+J349-BA349,MAX(0,$CC349-BO349)),2)</f>
      </c>
      <c r="J349" s="14">
        <f>ROUND(ROUND(K348*100,0)*ROUND(J$3*100000,0)/1200000,0)/100</f>
      </c>
      <c r="K349" s="14">
        <f>ROUND(K348+J349-I349,2)</f>
      </c>
      <c r="L349" s="14">
        <f>ROUND(BB349+MIN(N348+M349-BB349,MAX(0,$CC349-BP349)),2)</f>
      </c>
      <c r="M349" s="14">
        <f>ROUND(ROUND(N348*100,0)*ROUND(M$3*100000,0)/1200000,0)/100</f>
      </c>
      <c r="N349" s="14">
        <f>ROUND(N348+M349-L349,2)</f>
      </c>
      <c r="O349" s="14">
        <f>ROUND(BC349+MIN(Q348+P349-BC349,MAX(0,$CC349-BQ349)),2)</f>
      </c>
      <c r="P349" s="14">
        <f>ROUND(ROUND(Q348*100,0)*ROUND(P$3*100000,0)/1200000,0)/100</f>
      </c>
      <c r="Q349" s="14">
        <f>ROUND(Q348+P349-O349,2)</f>
      </c>
      <c r="R349" s="14">
        <f>ROUND(BD349+MIN(T348+S349-BD349,MAX(0,$CC349-BR349)),2)</f>
      </c>
      <c r="S349" s="14">
        <f>ROUND(ROUND(T348*100,0)*ROUND(S$3*100000,0)/1200000,0)/100</f>
      </c>
      <c r="T349" s="14">
        <f>ROUND(T348+S349-R349,2)</f>
      </c>
      <c r="U349" s="14">
        <f>ROUND(BE349+MIN(W348+V349-BE349,MAX(0,$CC349-BS349)),2)</f>
      </c>
      <c r="V349" s="14">
        <f>ROUND(ROUND(W348*100,0)*ROUND(V$3*100000,0)/1200000,0)/100</f>
      </c>
      <c r="W349" s="14">
        <f>ROUND(W348+V349-U349,2)</f>
      </c>
      <c r="X349" s="14">
        <f>ROUND(BF349+MIN(Z348+Y349-BF349,MAX(0,$CC349-BT349)),2)</f>
      </c>
      <c r="Y349" s="14">
        <f>ROUND(ROUND(Z348*100,0)*ROUND(Y$3*100000,0)/1200000,0)/100</f>
      </c>
      <c r="Z349" s="14">
        <f>ROUND(Z348+Y349-X349,2)</f>
      </c>
      <c r="AA349" s="14">
        <f>ROUND(BG349+MIN(AC348+AB349-BG349,MAX(0,$CC349-BU349)),2)</f>
      </c>
      <c r="AB349" s="14">
        <f>ROUND(ROUND(AC348*100,0)*ROUND(AB$3*100000,0)/1200000,0)/100</f>
      </c>
      <c r="AC349" s="14">
        <f>ROUND(AC348+AB349-AA349,2)</f>
      </c>
      <c r="AD349" s="14">
        <f>ROUND(BH349+MIN(AF348+AE349-BH349,MAX(0,$CC349-BV349)),2)</f>
      </c>
      <c r="AE349" s="14">
        <f>ROUND(ROUND(AF348*100,0)*ROUND(AE$3*100000,0)/1200000,0)/100</f>
      </c>
      <c r="AF349" s="14">
        <f>ROUND(AF348+AE349-AD349,2)</f>
      </c>
      <c r="AG349" s="14">
        <f>ROUND(BI349+MIN(AI348+AH349-BI349,MAX(0,$CC349-BW349)),2)</f>
      </c>
      <c r="AH349" s="14">
        <f>ROUND(ROUND(AI348*100,0)*ROUND(AH$3*100000,0)/1200000,0)/100</f>
      </c>
      <c r="AI349" s="14">
        <f>ROUND(AI348+AH349-AG349,2)</f>
      </c>
      <c r="AJ349" s="14">
        <f>ROUND(BJ349+MIN(AL348+AK349-BJ349,MAX(0,$CC349-BX349)),2)</f>
      </c>
      <c r="AK349" s="14">
        <f>ROUND(ROUND(AL348*100,0)*ROUND(AK$3*100000,0)/1200000,0)/100</f>
      </c>
      <c r="AL349" s="14">
        <f>ROUND(AL348+AK349-AJ349,2)</f>
      </c>
      <c r="AM349" s="14">
        <f>ROUND(BK349+MIN(AO348+AN349-BK349,MAX(0,$CC349-BY349)),2)</f>
      </c>
      <c r="AN349" s="14">
        <f>ROUND(ROUND(AO348*100,0)*ROUND(AN$3*100000,0)/1200000,0)/100</f>
      </c>
      <c r="AO349" s="14">
        <f>ROUND(AO348+AN349-AM349,2)</f>
      </c>
      <c r="AP349" s="14">
        <f>ROUND(BL349+MIN(AR348+AQ349-BL349,MAX(0,$CC349-BZ349)),2)</f>
      </c>
      <c r="AQ349" s="14">
        <f>ROUND(ROUND(AR348*100,0)*ROUND(AQ$3*100000,0)/1200000,0)/100</f>
      </c>
      <c r="AR349" s="14">
        <f>ROUND(AR348+AQ349-AP349,2)</f>
      </c>
      <c r="AS349" s="14">
        <f>ROUND(BM349+MIN(AU348+AT349-BM349,MAX(0,$CC349-CA349)),2)</f>
      </c>
      <c r="AT349" s="14">
        <f>ROUND(ROUND(AU348*100,0)*ROUND(AT$3*100000,0)/1200000,0)/100</f>
      </c>
      <c r="AU349" s="14">
        <f>ROUND(AU348+AT349-AS349,2)</f>
      </c>
      <c r="AV349" s="11">
        <f>SUMIF($C$4:$AU$4,"Payment",C349:AU349)</f>
      </c>
      <c r="AW349" s="11">
        <f>SUMIF($C$4:$AU$4,"Interest",C349:AU349)</f>
      </c>
      <c r="AX349" s="11">
        <f>ROUND(SUMIF($C$4:$AU$4,"Balance",C349:AU349),2)</f>
      </c>
      <c r="AY349">
        <f>MIN(E348+D349,C$3)</f>
      </c>
      <c r="AZ349">
        <f>MIN(H348+G349,F$3)</f>
      </c>
      <c r="BA349">
        <f>MIN(K348+J349,I$3)</f>
      </c>
      <c r="BB349">
        <f>MIN(N348+M349,L$3)</f>
      </c>
      <c r="BC349">
        <f>MIN(Q348+P349,O$3)</f>
      </c>
      <c r="BD349">
        <f>MIN(T348+S349,R$3)</f>
      </c>
      <c r="BE349">
        <f>MIN(W348+V349,U$3)</f>
      </c>
      <c r="BF349">
        <f>MIN(Z348+Y349,X$3)</f>
      </c>
      <c r="BG349">
        <f>MIN(AC348+AB349,AA$3)</f>
      </c>
      <c r="BH349">
        <f>MIN(AF348+AE349,AD$3)</f>
      </c>
      <c r="BI349">
        <f>MIN(AI348+AH349,AG$3)</f>
      </c>
      <c r="BJ349">
        <f>MIN(AL348+AK349,AJ$3)</f>
      </c>
      <c r="BK349">
        <f>MIN(AO348+AN349,AM$3)</f>
      </c>
      <c r="BL349">
        <f>MIN(AR348+AQ349,AP$3)</f>
      </c>
      <c r="BM349">
        <f>MIN(AU348+AT349,AS$3)</f>
      </c>
      <c r="BN349">
        <f>E348+D349-AY349</f>
      </c>
      <c r="BO349">
        <f>BN349+H348+G349-AZ349</f>
      </c>
      <c r="BP349">
        <f>BO349+K348+J349-BA349</f>
      </c>
      <c r="BQ349">
        <f>BP349+N348+M349-BB349</f>
      </c>
      <c r="BR349">
        <f>BQ349+Q348+P349-BC349</f>
      </c>
      <c r="BS349">
        <f>BR349+T348+S349-BD349</f>
      </c>
      <c r="BT349">
        <f>BS349+W348+V349-BE349</f>
      </c>
      <c r="BU349">
        <f>BT349+Z348+Y349-BF349</f>
      </c>
      <c r="BV349">
        <f>BU349+AC348+AB349-BG349</f>
      </c>
      <c r="BW349">
        <f>BV349+AF348+AE349-BH349</f>
      </c>
      <c r="BX349">
        <f>BW349+AI348+AH349-BI349</f>
      </c>
      <c r="BY349">
        <f>BX349+AL348+AK349-BJ349</f>
      </c>
      <c r="BZ349">
        <f>BY349+AO348+AN349-BK349</f>
      </c>
      <c r="CA349">
        <f>BZ349+AR348+AQ349-BL349</f>
      </c>
      <c r="CB349">
        <f>CA349+AU348+AT349-BM349</f>
      </c>
      <c r="CC349">
        <f>MAX(0,Plan!$B$6-SUM(AY349:BM349))</f>
      </c>
    </row>
    <row r="350" spans="1:81" x14ac:dyDescent="0.25">
      <c r="A350">
        <v>345</v>
      </c>
      <c r="B350" s="22">
        <f>EDATE(Plan!$B$5,A350-1)</f>
      </c>
      <c r="C350" s="14">
        <f>ROUND(AY350+MIN(E349+D350-AY350,$CC350),2)</f>
      </c>
      <c r="D350" s="14">
        <f>ROUND(ROUND(E349*100,0)*ROUND(D$3*100000,0)/1200000,0)/100</f>
      </c>
      <c r="E350" s="14">
        <f>ROUND(E349+D350-C350,2)</f>
      </c>
      <c r="F350" s="14">
        <f>ROUND(AZ350+MIN(H349+G350-AZ350,MAX(0,$CC350-BN350)),2)</f>
      </c>
      <c r="G350" s="14">
        <f>ROUND(ROUND(H349*100,0)*ROUND(G$3*100000,0)/1200000,0)/100</f>
      </c>
      <c r="H350" s="14">
        <f>ROUND(H349+G350-F350,2)</f>
      </c>
      <c r="I350" s="14">
        <f>ROUND(BA350+MIN(K349+J350-BA350,MAX(0,$CC350-BO350)),2)</f>
      </c>
      <c r="J350" s="14">
        <f>ROUND(ROUND(K349*100,0)*ROUND(J$3*100000,0)/1200000,0)/100</f>
      </c>
      <c r="K350" s="14">
        <f>ROUND(K349+J350-I350,2)</f>
      </c>
      <c r="L350" s="14">
        <f>ROUND(BB350+MIN(N349+M350-BB350,MAX(0,$CC350-BP350)),2)</f>
      </c>
      <c r="M350" s="14">
        <f>ROUND(ROUND(N349*100,0)*ROUND(M$3*100000,0)/1200000,0)/100</f>
      </c>
      <c r="N350" s="14">
        <f>ROUND(N349+M350-L350,2)</f>
      </c>
      <c r="O350" s="14">
        <f>ROUND(BC350+MIN(Q349+P350-BC350,MAX(0,$CC350-BQ350)),2)</f>
      </c>
      <c r="P350" s="14">
        <f>ROUND(ROUND(Q349*100,0)*ROUND(P$3*100000,0)/1200000,0)/100</f>
      </c>
      <c r="Q350" s="14">
        <f>ROUND(Q349+P350-O350,2)</f>
      </c>
      <c r="R350" s="14">
        <f>ROUND(BD350+MIN(T349+S350-BD350,MAX(0,$CC350-BR350)),2)</f>
      </c>
      <c r="S350" s="14">
        <f>ROUND(ROUND(T349*100,0)*ROUND(S$3*100000,0)/1200000,0)/100</f>
      </c>
      <c r="T350" s="14">
        <f>ROUND(T349+S350-R350,2)</f>
      </c>
      <c r="U350" s="14">
        <f>ROUND(BE350+MIN(W349+V350-BE350,MAX(0,$CC350-BS350)),2)</f>
      </c>
      <c r="V350" s="14">
        <f>ROUND(ROUND(W349*100,0)*ROUND(V$3*100000,0)/1200000,0)/100</f>
      </c>
      <c r="W350" s="14">
        <f>ROUND(W349+V350-U350,2)</f>
      </c>
      <c r="X350" s="14">
        <f>ROUND(BF350+MIN(Z349+Y350-BF350,MAX(0,$CC350-BT350)),2)</f>
      </c>
      <c r="Y350" s="14">
        <f>ROUND(ROUND(Z349*100,0)*ROUND(Y$3*100000,0)/1200000,0)/100</f>
      </c>
      <c r="Z350" s="14">
        <f>ROUND(Z349+Y350-X350,2)</f>
      </c>
      <c r="AA350" s="14">
        <f>ROUND(BG350+MIN(AC349+AB350-BG350,MAX(0,$CC350-BU350)),2)</f>
      </c>
      <c r="AB350" s="14">
        <f>ROUND(ROUND(AC349*100,0)*ROUND(AB$3*100000,0)/1200000,0)/100</f>
      </c>
      <c r="AC350" s="14">
        <f>ROUND(AC349+AB350-AA350,2)</f>
      </c>
      <c r="AD350" s="14">
        <f>ROUND(BH350+MIN(AF349+AE350-BH350,MAX(0,$CC350-BV350)),2)</f>
      </c>
      <c r="AE350" s="14">
        <f>ROUND(ROUND(AF349*100,0)*ROUND(AE$3*100000,0)/1200000,0)/100</f>
      </c>
      <c r="AF350" s="14">
        <f>ROUND(AF349+AE350-AD350,2)</f>
      </c>
      <c r="AG350" s="14">
        <f>ROUND(BI350+MIN(AI349+AH350-BI350,MAX(0,$CC350-BW350)),2)</f>
      </c>
      <c r="AH350" s="14">
        <f>ROUND(ROUND(AI349*100,0)*ROUND(AH$3*100000,0)/1200000,0)/100</f>
      </c>
      <c r="AI350" s="14">
        <f>ROUND(AI349+AH350-AG350,2)</f>
      </c>
      <c r="AJ350" s="14">
        <f>ROUND(BJ350+MIN(AL349+AK350-BJ350,MAX(0,$CC350-BX350)),2)</f>
      </c>
      <c r="AK350" s="14">
        <f>ROUND(ROUND(AL349*100,0)*ROUND(AK$3*100000,0)/1200000,0)/100</f>
      </c>
      <c r="AL350" s="14">
        <f>ROUND(AL349+AK350-AJ350,2)</f>
      </c>
      <c r="AM350" s="14">
        <f>ROUND(BK350+MIN(AO349+AN350-BK350,MAX(0,$CC350-BY350)),2)</f>
      </c>
      <c r="AN350" s="14">
        <f>ROUND(ROUND(AO349*100,0)*ROUND(AN$3*100000,0)/1200000,0)/100</f>
      </c>
      <c r="AO350" s="14">
        <f>ROUND(AO349+AN350-AM350,2)</f>
      </c>
      <c r="AP350" s="14">
        <f>ROUND(BL350+MIN(AR349+AQ350-BL350,MAX(0,$CC350-BZ350)),2)</f>
      </c>
      <c r="AQ350" s="14">
        <f>ROUND(ROUND(AR349*100,0)*ROUND(AQ$3*100000,0)/1200000,0)/100</f>
      </c>
      <c r="AR350" s="14">
        <f>ROUND(AR349+AQ350-AP350,2)</f>
      </c>
      <c r="AS350" s="14">
        <f>ROUND(BM350+MIN(AU349+AT350-BM350,MAX(0,$CC350-CA350)),2)</f>
      </c>
      <c r="AT350" s="14">
        <f>ROUND(ROUND(AU349*100,0)*ROUND(AT$3*100000,0)/1200000,0)/100</f>
      </c>
      <c r="AU350" s="14">
        <f>ROUND(AU349+AT350-AS350,2)</f>
      </c>
      <c r="AV350" s="11">
        <f>SUMIF($C$4:$AU$4,"Payment",C350:AU350)</f>
      </c>
      <c r="AW350" s="11">
        <f>SUMIF($C$4:$AU$4,"Interest",C350:AU350)</f>
      </c>
      <c r="AX350" s="11">
        <f>ROUND(SUMIF($C$4:$AU$4,"Balance",C350:AU350),2)</f>
      </c>
      <c r="AY350">
        <f>MIN(E349+D350,C$3)</f>
      </c>
      <c r="AZ350">
        <f>MIN(H349+G350,F$3)</f>
      </c>
      <c r="BA350">
        <f>MIN(K349+J350,I$3)</f>
      </c>
      <c r="BB350">
        <f>MIN(N349+M350,L$3)</f>
      </c>
      <c r="BC350">
        <f>MIN(Q349+P350,O$3)</f>
      </c>
      <c r="BD350">
        <f>MIN(T349+S350,R$3)</f>
      </c>
      <c r="BE350">
        <f>MIN(W349+V350,U$3)</f>
      </c>
      <c r="BF350">
        <f>MIN(Z349+Y350,X$3)</f>
      </c>
      <c r="BG350">
        <f>MIN(AC349+AB350,AA$3)</f>
      </c>
      <c r="BH350">
        <f>MIN(AF349+AE350,AD$3)</f>
      </c>
      <c r="BI350">
        <f>MIN(AI349+AH350,AG$3)</f>
      </c>
      <c r="BJ350">
        <f>MIN(AL349+AK350,AJ$3)</f>
      </c>
      <c r="BK350">
        <f>MIN(AO349+AN350,AM$3)</f>
      </c>
      <c r="BL350">
        <f>MIN(AR349+AQ350,AP$3)</f>
      </c>
      <c r="BM350">
        <f>MIN(AU349+AT350,AS$3)</f>
      </c>
      <c r="BN350">
        <f>E349+D350-AY350</f>
      </c>
      <c r="BO350">
        <f>BN350+H349+G350-AZ350</f>
      </c>
      <c r="BP350">
        <f>BO350+K349+J350-BA350</f>
      </c>
      <c r="BQ350">
        <f>BP350+N349+M350-BB350</f>
      </c>
      <c r="BR350">
        <f>BQ350+Q349+P350-BC350</f>
      </c>
      <c r="BS350">
        <f>BR350+T349+S350-BD350</f>
      </c>
      <c r="BT350">
        <f>BS350+W349+V350-BE350</f>
      </c>
      <c r="BU350">
        <f>BT350+Z349+Y350-BF350</f>
      </c>
      <c r="BV350">
        <f>BU350+AC349+AB350-BG350</f>
      </c>
      <c r="BW350">
        <f>BV350+AF349+AE350-BH350</f>
      </c>
      <c r="BX350">
        <f>BW350+AI349+AH350-BI350</f>
      </c>
      <c r="BY350">
        <f>BX350+AL349+AK350-BJ350</f>
      </c>
      <c r="BZ350">
        <f>BY350+AO349+AN350-BK350</f>
      </c>
      <c r="CA350">
        <f>BZ350+AR349+AQ350-BL350</f>
      </c>
      <c r="CB350">
        <f>CA350+AU349+AT350-BM350</f>
      </c>
      <c r="CC350">
        <f>MAX(0,Plan!$B$6-SUM(AY350:BM350))</f>
      </c>
    </row>
    <row r="351" spans="1:81" x14ac:dyDescent="0.25">
      <c r="A351">
        <v>346</v>
      </c>
      <c r="B351" s="22">
        <f>EDATE(Plan!$B$5,A351-1)</f>
      </c>
      <c r="C351" s="14">
        <f>ROUND(AY351+MIN(E350+D351-AY351,$CC351),2)</f>
      </c>
      <c r="D351" s="14">
        <f>ROUND(ROUND(E350*100,0)*ROUND(D$3*100000,0)/1200000,0)/100</f>
      </c>
      <c r="E351" s="14">
        <f>ROUND(E350+D351-C351,2)</f>
      </c>
      <c r="F351" s="14">
        <f>ROUND(AZ351+MIN(H350+G351-AZ351,MAX(0,$CC351-BN351)),2)</f>
      </c>
      <c r="G351" s="14">
        <f>ROUND(ROUND(H350*100,0)*ROUND(G$3*100000,0)/1200000,0)/100</f>
      </c>
      <c r="H351" s="14">
        <f>ROUND(H350+G351-F351,2)</f>
      </c>
      <c r="I351" s="14">
        <f>ROUND(BA351+MIN(K350+J351-BA351,MAX(0,$CC351-BO351)),2)</f>
      </c>
      <c r="J351" s="14">
        <f>ROUND(ROUND(K350*100,0)*ROUND(J$3*100000,0)/1200000,0)/100</f>
      </c>
      <c r="K351" s="14">
        <f>ROUND(K350+J351-I351,2)</f>
      </c>
      <c r="L351" s="14">
        <f>ROUND(BB351+MIN(N350+M351-BB351,MAX(0,$CC351-BP351)),2)</f>
      </c>
      <c r="M351" s="14">
        <f>ROUND(ROUND(N350*100,0)*ROUND(M$3*100000,0)/1200000,0)/100</f>
      </c>
      <c r="N351" s="14">
        <f>ROUND(N350+M351-L351,2)</f>
      </c>
      <c r="O351" s="14">
        <f>ROUND(BC351+MIN(Q350+P351-BC351,MAX(0,$CC351-BQ351)),2)</f>
      </c>
      <c r="P351" s="14">
        <f>ROUND(ROUND(Q350*100,0)*ROUND(P$3*100000,0)/1200000,0)/100</f>
      </c>
      <c r="Q351" s="14">
        <f>ROUND(Q350+P351-O351,2)</f>
      </c>
      <c r="R351" s="14">
        <f>ROUND(BD351+MIN(T350+S351-BD351,MAX(0,$CC351-BR351)),2)</f>
      </c>
      <c r="S351" s="14">
        <f>ROUND(ROUND(T350*100,0)*ROUND(S$3*100000,0)/1200000,0)/100</f>
      </c>
      <c r="T351" s="14">
        <f>ROUND(T350+S351-R351,2)</f>
      </c>
      <c r="U351" s="14">
        <f>ROUND(BE351+MIN(W350+V351-BE351,MAX(0,$CC351-BS351)),2)</f>
      </c>
      <c r="V351" s="14">
        <f>ROUND(ROUND(W350*100,0)*ROUND(V$3*100000,0)/1200000,0)/100</f>
      </c>
      <c r="W351" s="14">
        <f>ROUND(W350+V351-U351,2)</f>
      </c>
      <c r="X351" s="14">
        <f>ROUND(BF351+MIN(Z350+Y351-BF351,MAX(0,$CC351-BT351)),2)</f>
      </c>
      <c r="Y351" s="14">
        <f>ROUND(ROUND(Z350*100,0)*ROUND(Y$3*100000,0)/1200000,0)/100</f>
      </c>
      <c r="Z351" s="14">
        <f>ROUND(Z350+Y351-X351,2)</f>
      </c>
      <c r="AA351" s="14">
        <f>ROUND(BG351+MIN(AC350+AB351-BG351,MAX(0,$CC351-BU351)),2)</f>
      </c>
      <c r="AB351" s="14">
        <f>ROUND(ROUND(AC350*100,0)*ROUND(AB$3*100000,0)/1200000,0)/100</f>
      </c>
      <c r="AC351" s="14">
        <f>ROUND(AC350+AB351-AA351,2)</f>
      </c>
      <c r="AD351" s="14">
        <f>ROUND(BH351+MIN(AF350+AE351-BH351,MAX(0,$CC351-BV351)),2)</f>
      </c>
      <c r="AE351" s="14">
        <f>ROUND(ROUND(AF350*100,0)*ROUND(AE$3*100000,0)/1200000,0)/100</f>
      </c>
      <c r="AF351" s="14">
        <f>ROUND(AF350+AE351-AD351,2)</f>
      </c>
      <c r="AG351" s="14">
        <f>ROUND(BI351+MIN(AI350+AH351-BI351,MAX(0,$CC351-BW351)),2)</f>
      </c>
      <c r="AH351" s="14">
        <f>ROUND(ROUND(AI350*100,0)*ROUND(AH$3*100000,0)/1200000,0)/100</f>
      </c>
      <c r="AI351" s="14">
        <f>ROUND(AI350+AH351-AG351,2)</f>
      </c>
      <c r="AJ351" s="14">
        <f>ROUND(BJ351+MIN(AL350+AK351-BJ351,MAX(0,$CC351-BX351)),2)</f>
      </c>
      <c r="AK351" s="14">
        <f>ROUND(ROUND(AL350*100,0)*ROUND(AK$3*100000,0)/1200000,0)/100</f>
      </c>
      <c r="AL351" s="14">
        <f>ROUND(AL350+AK351-AJ351,2)</f>
      </c>
      <c r="AM351" s="14">
        <f>ROUND(BK351+MIN(AO350+AN351-BK351,MAX(0,$CC351-BY351)),2)</f>
      </c>
      <c r="AN351" s="14">
        <f>ROUND(ROUND(AO350*100,0)*ROUND(AN$3*100000,0)/1200000,0)/100</f>
      </c>
      <c r="AO351" s="14">
        <f>ROUND(AO350+AN351-AM351,2)</f>
      </c>
      <c r="AP351" s="14">
        <f>ROUND(BL351+MIN(AR350+AQ351-BL351,MAX(0,$CC351-BZ351)),2)</f>
      </c>
      <c r="AQ351" s="14">
        <f>ROUND(ROUND(AR350*100,0)*ROUND(AQ$3*100000,0)/1200000,0)/100</f>
      </c>
      <c r="AR351" s="14">
        <f>ROUND(AR350+AQ351-AP351,2)</f>
      </c>
      <c r="AS351" s="14">
        <f>ROUND(BM351+MIN(AU350+AT351-BM351,MAX(0,$CC351-CA351)),2)</f>
      </c>
      <c r="AT351" s="14">
        <f>ROUND(ROUND(AU350*100,0)*ROUND(AT$3*100000,0)/1200000,0)/100</f>
      </c>
      <c r="AU351" s="14">
        <f>ROUND(AU350+AT351-AS351,2)</f>
      </c>
      <c r="AV351" s="11">
        <f>SUMIF($C$4:$AU$4,"Payment",C351:AU351)</f>
      </c>
      <c r="AW351" s="11">
        <f>SUMIF($C$4:$AU$4,"Interest",C351:AU351)</f>
      </c>
      <c r="AX351" s="11">
        <f>ROUND(SUMIF($C$4:$AU$4,"Balance",C351:AU351),2)</f>
      </c>
      <c r="AY351">
        <f>MIN(E350+D351,C$3)</f>
      </c>
      <c r="AZ351">
        <f>MIN(H350+G351,F$3)</f>
      </c>
      <c r="BA351">
        <f>MIN(K350+J351,I$3)</f>
      </c>
      <c r="BB351">
        <f>MIN(N350+M351,L$3)</f>
      </c>
      <c r="BC351">
        <f>MIN(Q350+P351,O$3)</f>
      </c>
      <c r="BD351">
        <f>MIN(T350+S351,R$3)</f>
      </c>
      <c r="BE351">
        <f>MIN(W350+V351,U$3)</f>
      </c>
      <c r="BF351">
        <f>MIN(Z350+Y351,X$3)</f>
      </c>
      <c r="BG351">
        <f>MIN(AC350+AB351,AA$3)</f>
      </c>
      <c r="BH351">
        <f>MIN(AF350+AE351,AD$3)</f>
      </c>
      <c r="BI351">
        <f>MIN(AI350+AH351,AG$3)</f>
      </c>
      <c r="BJ351">
        <f>MIN(AL350+AK351,AJ$3)</f>
      </c>
      <c r="BK351">
        <f>MIN(AO350+AN351,AM$3)</f>
      </c>
      <c r="BL351">
        <f>MIN(AR350+AQ351,AP$3)</f>
      </c>
      <c r="BM351">
        <f>MIN(AU350+AT351,AS$3)</f>
      </c>
      <c r="BN351">
        <f>E350+D351-AY351</f>
      </c>
      <c r="BO351">
        <f>BN351+H350+G351-AZ351</f>
      </c>
      <c r="BP351">
        <f>BO351+K350+J351-BA351</f>
      </c>
      <c r="BQ351">
        <f>BP351+N350+M351-BB351</f>
      </c>
      <c r="BR351">
        <f>BQ351+Q350+P351-BC351</f>
      </c>
      <c r="BS351">
        <f>BR351+T350+S351-BD351</f>
      </c>
      <c r="BT351">
        <f>BS351+W350+V351-BE351</f>
      </c>
      <c r="BU351">
        <f>BT351+Z350+Y351-BF351</f>
      </c>
      <c r="BV351">
        <f>BU351+AC350+AB351-BG351</f>
      </c>
      <c r="BW351">
        <f>BV351+AF350+AE351-BH351</f>
      </c>
      <c r="BX351">
        <f>BW351+AI350+AH351-BI351</f>
      </c>
      <c r="BY351">
        <f>BX351+AL350+AK351-BJ351</f>
      </c>
      <c r="BZ351">
        <f>BY351+AO350+AN351-BK351</f>
      </c>
      <c r="CA351">
        <f>BZ351+AR350+AQ351-BL351</f>
      </c>
      <c r="CB351">
        <f>CA351+AU350+AT351-BM351</f>
      </c>
      <c r="CC351">
        <f>MAX(0,Plan!$B$6-SUM(AY351:BM351))</f>
      </c>
    </row>
    <row r="352" spans="1:81" x14ac:dyDescent="0.25">
      <c r="A352">
        <v>347</v>
      </c>
      <c r="B352" s="22">
        <f>EDATE(Plan!$B$5,A352-1)</f>
      </c>
      <c r="C352" s="14">
        <f>ROUND(AY352+MIN(E351+D352-AY352,$CC352),2)</f>
      </c>
      <c r="D352" s="14">
        <f>ROUND(ROUND(E351*100,0)*ROUND(D$3*100000,0)/1200000,0)/100</f>
      </c>
      <c r="E352" s="14">
        <f>ROUND(E351+D352-C352,2)</f>
      </c>
      <c r="F352" s="14">
        <f>ROUND(AZ352+MIN(H351+G352-AZ352,MAX(0,$CC352-BN352)),2)</f>
      </c>
      <c r="G352" s="14">
        <f>ROUND(ROUND(H351*100,0)*ROUND(G$3*100000,0)/1200000,0)/100</f>
      </c>
      <c r="H352" s="14">
        <f>ROUND(H351+G352-F352,2)</f>
      </c>
      <c r="I352" s="14">
        <f>ROUND(BA352+MIN(K351+J352-BA352,MAX(0,$CC352-BO352)),2)</f>
      </c>
      <c r="J352" s="14">
        <f>ROUND(ROUND(K351*100,0)*ROUND(J$3*100000,0)/1200000,0)/100</f>
      </c>
      <c r="K352" s="14">
        <f>ROUND(K351+J352-I352,2)</f>
      </c>
      <c r="L352" s="14">
        <f>ROUND(BB352+MIN(N351+M352-BB352,MAX(0,$CC352-BP352)),2)</f>
      </c>
      <c r="M352" s="14">
        <f>ROUND(ROUND(N351*100,0)*ROUND(M$3*100000,0)/1200000,0)/100</f>
      </c>
      <c r="N352" s="14">
        <f>ROUND(N351+M352-L352,2)</f>
      </c>
      <c r="O352" s="14">
        <f>ROUND(BC352+MIN(Q351+P352-BC352,MAX(0,$CC352-BQ352)),2)</f>
      </c>
      <c r="P352" s="14">
        <f>ROUND(ROUND(Q351*100,0)*ROUND(P$3*100000,0)/1200000,0)/100</f>
      </c>
      <c r="Q352" s="14">
        <f>ROUND(Q351+P352-O352,2)</f>
      </c>
      <c r="R352" s="14">
        <f>ROUND(BD352+MIN(T351+S352-BD352,MAX(0,$CC352-BR352)),2)</f>
      </c>
      <c r="S352" s="14">
        <f>ROUND(ROUND(T351*100,0)*ROUND(S$3*100000,0)/1200000,0)/100</f>
      </c>
      <c r="T352" s="14">
        <f>ROUND(T351+S352-R352,2)</f>
      </c>
      <c r="U352" s="14">
        <f>ROUND(BE352+MIN(W351+V352-BE352,MAX(0,$CC352-BS352)),2)</f>
      </c>
      <c r="V352" s="14">
        <f>ROUND(ROUND(W351*100,0)*ROUND(V$3*100000,0)/1200000,0)/100</f>
      </c>
      <c r="W352" s="14">
        <f>ROUND(W351+V352-U352,2)</f>
      </c>
      <c r="X352" s="14">
        <f>ROUND(BF352+MIN(Z351+Y352-BF352,MAX(0,$CC352-BT352)),2)</f>
      </c>
      <c r="Y352" s="14">
        <f>ROUND(ROUND(Z351*100,0)*ROUND(Y$3*100000,0)/1200000,0)/100</f>
      </c>
      <c r="Z352" s="14">
        <f>ROUND(Z351+Y352-X352,2)</f>
      </c>
      <c r="AA352" s="14">
        <f>ROUND(BG352+MIN(AC351+AB352-BG352,MAX(0,$CC352-BU352)),2)</f>
      </c>
      <c r="AB352" s="14">
        <f>ROUND(ROUND(AC351*100,0)*ROUND(AB$3*100000,0)/1200000,0)/100</f>
      </c>
      <c r="AC352" s="14">
        <f>ROUND(AC351+AB352-AA352,2)</f>
      </c>
      <c r="AD352" s="14">
        <f>ROUND(BH352+MIN(AF351+AE352-BH352,MAX(0,$CC352-BV352)),2)</f>
      </c>
      <c r="AE352" s="14">
        <f>ROUND(ROUND(AF351*100,0)*ROUND(AE$3*100000,0)/1200000,0)/100</f>
      </c>
      <c r="AF352" s="14">
        <f>ROUND(AF351+AE352-AD352,2)</f>
      </c>
      <c r="AG352" s="14">
        <f>ROUND(BI352+MIN(AI351+AH352-BI352,MAX(0,$CC352-BW352)),2)</f>
      </c>
      <c r="AH352" s="14">
        <f>ROUND(ROUND(AI351*100,0)*ROUND(AH$3*100000,0)/1200000,0)/100</f>
      </c>
      <c r="AI352" s="14">
        <f>ROUND(AI351+AH352-AG352,2)</f>
      </c>
      <c r="AJ352" s="14">
        <f>ROUND(BJ352+MIN(AL351+AK352-BJ352,MAX(0,$CC352-BX352)),2)</f>
      </c>
      <c r="AK352" s="14">
        <f>ROUND(ROUND(AL351*100,0)*ROUND(AK$3*100000,0)/1200000,0)/100</f>
      </c>
      <c r="AL352" s="14">
        <f>ROUND(AL351+AK352-AJ352,2)</f>
      </c>
      <c r="AM352" s="14">
        <f>ROUND(BK352+MIN(AO351+AN352-BK352,MAX(0,$CC352-BY352)),2)</f>
      </c>
      <c r="AN352" s="14">
        <f>ROUND(ROUND(AO351*100,0)*ROUND(AN$3*100000,0)/1200000,0)/100</f>
      </c>
      <c r="AO352" s="14">
        <f>ROUND(AO351+AN352-AM352,2)</f>
      </c>
      <c r="AP352" s="14">
        <f>ROUND(BL352+MIN(AR351+AQ352-BL352,MAX(0,$CC352-BZ352)),2)</f>
      </c>
      <c r="AQ352" s="14">
        <f>ROUND(ROUND(AR351*100,0)*ROUND(AQ$3*100000,0)/1200000,0)/100</f>
      </c>
      <c r="AR352" s="14">
        <f>ROUND(AR351+AQ352-AP352,2)</f>
      </c>
      <c r="AS352" s="14">
        <f>ROUND(BM352+MIN(AU351+AT352-BM352,MAX(0,$CC352-CA352)),2)</f>
      </c>
      <c r="AT352" s="14">
        <f>ROUND(ROUND(AU351*100,0)*ROUND(AT$3*100000,0)/1200000,0)/100</f>
      </c>
      <c r="AU352" s="14">
        <f>ROUND(AU351+AT352-AS352,2)</f>
      </c>
      <c r="AV352" s="11">
        <f>SUMIF($C$4:$AU$4,"Payment",C352:AU352)</f>
      </c>
      <c r="AW352" s="11">
        <f>SUMIF($C$4:$AU$4,"Interest",C352:AU352)</f>
      </c>
      <c r="AX352" s="11">
        <f>ROUND(SUMIF($C$4:$AU$4,"Balance",C352:AU352),2)</f>
      </c>
      <c r="AY352">
        <f>MIN(E351+D352,C$3)</f>
      </c>
      <c r="AZ352">
        <f>MIN(H351+G352,F$3)</f>
      </c>
      <c r="BA352">
        <f>MIN(K351+J352,I$3)</f>
      </c>
      <c r="BB352">
        <f>MIN(N351+M352,L$3)</f>
      </c>
      <c r="BC352">
        <f>MIN(Q351+P352,O$3)</f>
      </c>
      <c r="BD352">
        <f>MIN(T351+S352,R$3)</f>
      </c>
      <c r="BE352">
        <f>MIN(W351+V352,U$3)</f>
      </c>
      <c r="BF352">
        <f>MIN(Z351+Y352,X$3)</f>
      </c>
      <c r="BG352">
        <f>MIN(AC351+AB352,AA$3)</f>
      </c>
      <c r="BH352">
        <f>MIN(AF351+AE352,AD$3)</f>
      </c>
      <c r="BI352">
        <f>MIN(AI351+AH352,AG$3)</f>
      </c>
      <c r="BJ352">
        <f>MIN(AL351+AK352,AJ$3)</f>
      </c>
      <c r="BK352">
        <f>MIN(AO351+AN352,AM$3)</f>
      </c>
      <c r="BL352">
        <f>MIN(AR351+AQ352,AP$3)</f>
      </c>
      <c r="BM352">
        <f>MIN(AU351+AT352,AS$3)</f>
      </c>
      <c r="BN352">
        <f>E351+D352-AY352</f>
      </c>
      <c r="BO352">
        <f>BN352+H351+G352-AZ352</f>
      </c>
      <c r="BP352">
        <f>BO352+K351+J352-BA352</f>
      </c>
      <c r="BQ352">
        <f>BP352+N351+M352-BB352</f>
      </c>
      <c r="BR352">
        <f>BQ352+Q351+P352-BC352</f>
      </c>
      <c r="BS352">
        <f>BR352+T351+S352-BD352</f>
      </c>
      <c r="BT352">
        <f>BS352+W351+V352-BE352</f>
      </c>
      <c r="BU352">
        <f>BT352+Z351+Y352-BF352</f>
      </c>
      <c r="BV352">
        <f>BU352+AC351+AB352-BG352</f>
      </c>
      <c r="BW352">
        <f>BV352+AF351+AE352-BH352</f>
      </c>
      <c r="BX352">
        <f>BW352+AI351+AH352-BI352</f>
      </c>
      <c r="BY352">
        <f>BX352+AL351+AK352-BJ352</f>
      </c>
      <c r="BZ352">
        <f>BY352+AO351+AN352-BK352</f>
      </c>
      <c r="CA352">
        <f>BZ352+AR351+AQ352-BL352</f>
      </c>
      <c r="CB352">
        <f>CA352+AU351+AT352-BM352</f>
      </c>
      <c r="CC352">
        <f>MAX(0,Plan!$B$6-SUM(AY352:BM352))</f>
      </c>
    </row>
    <row r="353" spans="1:81" x14ac:dyDescent="0.25">
      <c r="A353">
        <v>348</v>
      </c>
      <c r="B353" s="22">
        <f>EDATE(Plan!$B$5,A353-1)</f>
      </c>
      <c r="C353" s="14">
        <f>ROUND(AY353+MIN(E352+D353-AY353,$CC353),2)</f>
      </c>
      <c r="D353" s="14">
        <f>ROUND(ROUND(E352*100,0)*ROUND(D$3*100000,0)/1200000,0)/100</f>
      </c>
      <c r="E353" s="14">
        <f>ROUND(E352+D353-C353,2)</f>
      </c>
      <c r="F353" s="14">
        <f>ROUND(AZ353+MIN(H352+G353-AZ353,MAX(0,$CC353-BN353)),2)</f>
      </c>
      <c r="G353" s="14">
        <f>ROUND(ROUND(H352*100,0)*ROUND(G$3*100000,0)/1200000,0)/100</f>
      </c>
      <c r="H353" s="14">
        <f>ROUND(H352+G353-F353,2)</f>
      </c>
      <c r="I353" s="14">
        <f>ROUND(BA353+MIN(K352+J353-BA353,MAX(0,$CC353-BO353)),2)</f>
      </c>
      <c r="J353" s="14">
        <f>ROUND(ROUND(K352*100,0)*ROUND(J$3*100000,0)/1200000,0)/100</f>
      </c>
      <c r="K353" s="14">
        <f>ROUND(K352+J353-I353,2)</f>
      </c>
      <c r="L353" s="14">
        <f>ROUND(BB353+MIN(N352+M353-BB353,MAX(0,$CC353-BP353)),2)</f>
      </c>
      <c r="M353" s="14">
        <f>ROUND(ROUND(N352*100,0)*ROUND(M$3*100000,0)/1200000,0)/100</f>
      </c>
      <c r="N353" s="14">
        <f>ROUND(N352+M353-L353,2)</f>
      </c>
      <c r="O353" s="14">
        <f>ROUND(BC353+MIN(Q352+P353-BC353,MAX(0,$CC353-BQ353)),2)</f>
      </c>
      <c r="P353" s="14">
        <f>ROUND(ROUND(Q352*100,0)*ROUND(P$3*100000,0)/1200000,0)/100</f>
      </c>
      <c r="Q353" s="14">
        <f>ROUND(Q352+P353-O353,2)</f>
      </c>
      <c r="R353" s="14">
        <f>ROUND(BD353+MIN(T352+S353-BD353,MAX(0,$CC353-BR353)),2)</f>
      </c>
      <c r="S353" s="14">
        <f>ROUND(ROUND(T352*100,0)*ROUND(S$3*100000,0)/1200000,0)/100</f>
      </c>
      <c r="T353" s="14">
        <f>ROUND(T352+S353-R353,2)</f>
      </c>
      <c r="U353" s="14">
        <f>ROUND(BE353+MIN(W352+V353-BE353,MAX(0,$CC353-BS353)),2)</f>
      </c>
      <c r="V353" s="14">
        <f>ROUND(ROUND(W352*100,0)*ROUND(V$3*100000,0)/1200000,0)/100</f>
      </c>
      <c r="W353" s="14">
        <f>ROUND(W352+V353-U353,2)</f>
      </c>
      <c r="X353" s="14">
        <f>ROUND(BF353+MIN(Z352+Y353-BF353,MAX(0,$CC353-BT353)),2)</f>
      </c>
      <c r="Y353" s="14">
        <f>ROUND(ROUND(Z352*100,0)*ROUND(Y$3*100000,0)/1200000,0)/100</f>
      </c>
      <c r="Z353" s="14">
        <f>ROUND(Z352+Y353-X353,2)</f>
      </c>
      <c r="AA353" s="14">
        <f>ROUND(BG353+MIN(AC352+AB353-BG353,MAX(0,$CC353-BU353)),2)</f>
      </c>
      <c r="AB353" s="14">
        <f>ROUND(ROUND(AC352*100,0)*ROUND(AB$3*100000,0)/1200000,0)/100</f>
      </c>
      <c r="AC353" s="14">
        <f>ROUND(AC352+AB353-AA353,2)</f>
      </c>
      <c r="AD353" s="14">
        <f>ROUND(BH353+MIN(AF352+AE353-BH353,MAX(0,$CC353-BV353)),2)</f>
      </c>
      <c r="AE353" s="14">
        <f>ROUND(ROUND(AF352*100,0)*ROUND(AE$3*100000,0)/1200000,0)/100</f>
      </c>
      <c r="AF353" s="14">
        <f>ROUND(AF352+AE353-AD353,2)</f>
      </c>
      <c r="AG353" s="14">
        <f>ROUND(BI353+MIN(AI352+AH353-BI353,MAX(0,$CC353-BW353)),2)</f>
      </c>
      <c r="AH353" s="14">
        <f>ROUND(ROUND(AI352*100,0)*ROUND(AH$3*100000,0)/1200000,0)/100</f>
      </c>
      <c r="AI353" s="14">
        <f>ROUND(AI352+AH353-AG353,2)</f>
      </c>
      <c r="AJ353" s="14">
        <f>ROUND(BJ353+MIN(AL352+AK353-BJ353,MAX(0,$CC353-BX353)),2)</f>
      </c>
      <c r="AK353" s="14">
        <f>ROUND(ROUND(AL352*100,0)*ROUND(AK$3*100000,0)/1200000,0)/100</f>
      </c>
      <c r="AL353" s="14">
        <f>ROUND(AL352+AK353-AJ353,2)</f>
      </c>
      <c r="AM353" s="14">
        <f>ROUND(BK353+MIN(AO352+AN353-BK353,MAX(0,$CC353-BY353)),2)</f>
      </c>
      <c r="AN353" s="14">
        <f>ROUND(ROUND(AO352*100,0)*ROUND(AN$3*100000,0)/1200000,0)/100</f>
      </c>
      <c r="AO353" s="14">
        <f>ROUND(AO352+AN353-AM353,2)</f>
      </c>
      <c r="AP353" s="14">
        <f>ROUND(BL353+MIN(AR352+AQ353-BL353,MAX(0,$CC353-BZ353)),2)</f>
      </c>
      <c r="AQ353" s="14">
        <f>ROUND(ROUND(AR352*100,0)*ROUND(AQ$3*100000,0)/1200000,0)/100</f>
      </c>
      <c r="AR353" s="14">
        <f>ROUND(AR352+AQ353-AP353,2)</f>
      </c>
      <c r="AS353" s="14">
        <f>ROUND(BM353+MIN(AU352+AT353-BM353,MAX(0,$CC353-CA353)),2)</f>
      </c>
      <c r="AT353" s="14">
        <f>ROUND(ROUND(AU352*100,0)*ROUND(AT$3*100000,0)/1200000,0)/100</f>
      </c>
      <c r="AU353" s="14">
        <f>ROUND(AU352+AT353-AS353,2)</f>
      </c>
      <c r="AV353" s="11">
        <f>SUMIF($C$4:$AU$4,"Payment",C353:AU353)</f>
      </c>
      <c r="AW353" s="11">
        <f>SUMIF($C$4:$AU$4,"Interest",C353:AU353)</f>
      </c>
      <c r="AX353" s="11">
        <f>ROUND(SUMIF($C$4:$AU$4,"Balance",C353:AU353),2)</f>
      </c>
      <c r="AY353">
        <f>MIN(E352+D353,C$3)</f>
      </c>
      <c r="AZ353">
        <f>MIN(H352+G353,F$3)</f>
      </c>
      <c r="BA353">
        <f>MIN(K352+J353,I$3)</f>
      </c>
      <c r="BB353">
        <f>MIN(N352+M353,L$3)</f>
      </c>
      <c r="BC353">
        <f>MIN(Q352+P353,O$3)</f>
      </c>
      <c r="BD353">
        <f>MIN(T352+S353,R$3)</f>
      </c>
      <c r="BE353">
        <f>MIN(W352+V353,U$3)</f>
      </c>
      <c r="BF353">
        <f>MIN(Z352+Y353,X$3)</f>
      </c>
      <c r="BG353">
        <f>MIN(AC352+AB353,AA$3)</f>
      </c>
      <c r="BH353">
        <f>MIN(AF352+AE353,AD$3)</f>
      </c>
      <c r="BI353">
        <f>MIN(AI352+AH353,AG$3)</f>
      </c>
      <c r="BJ353">
        <f>MIN(AL352+AK353,AJ$3)</f>
      </c>
      <c r="BK353">
        <f>MIN(AO352+AN353,AM$3)</f>
      </c>
      <c r="BL353">
        <f>MIN(AR352+AQ353,AP$3)</f>
      </c>
      <c r="BM353">
        <f>MIN(AU352+AT353,AS$3)</f>
      </c>
      <c r="BN353">
        <f>E352+D353-AY353</f>
      </c>
      <c r="BO353">
        <f>BN353+H352+G353-AZ353</f>
      </c>
      <c r="BP353">
        <f>BO353+K352+J353-BA353</f>
      </c>
      <c r="BQ353">
        <f>BP353+N352+M353-BB353</f>
      </c>
      <c r="BR353">
        <f>BQ353+Q352+P353-BC353</f>
      </c>
      <c r="BS353">
        <f>BR353+T352+S353-BD353</f>
      </c>
      <c r="BT353">
        <f>BS353+W352+V353-BE353</f>
      </c>
      <c r="BU353">
        <f>BT353+Z352+Y353-BF353</f>
      </c>
      <c r="BV353">
        <f>BU353+AC352+AB353-BG353</f>
      </c>
      <c r="BW353">
        <f>BV353+AF352+AE353-BH353</f>
      </c>
      <c r="BX353">
        <f>BW353+AI352+AH353-BI353</f>
      </c>
      <c r="BY353">
        <f>BX353+AL352+AK353-BJ353</f>
      </c>
      <c r="BZ353">
        <f>BY353+AO352+AN353-BK353</f>
      </c>
      <c r="CA353">
        <f>BZ353+AR352+AQ353-BL353</f>
      </c>
      <c r="CB353">
        <f>CA353+AU352+AT353-BM353</f>
      </c>
      <c r="CC353">
        <f>MAX(0,Plan!$B$6-SUM(AY353:BM353))</f>
      </c>
    </row>
    <row r="354" spans="1:81" x14ac:dyDescent="0.25">
      <c r="A354">
        <v>349</v>
      </c>
      <c r="B354" s="22">
        <f>EDATE(Plan!$B$5,A354-1)</f>
      </c>
      <c r="C354" s="14">
        <f>ROUND(AY354+MIN(E353+D354-AY354,$CC354),2)</f>
      </c>
      <c r="D354" s="14">
        <f>ROUND(ROUND(E353*100,0)*ROUND(D$3*100000,0)/1200000,0)/100</f>
      </c>
      <c r="E354" s="14">
        <f>ROUND(E353+D354-C354,2)</f>
      </c>
      <c r="F354" s="14">
        <f>ROUND(AZ354+MIN(H353+G354-AZ354,MAX(0,$CC354-BN354)),2)</f>
      </c>
      <c r="G354" s="14">
        <f>ROUND(ROUND(H353*100,0)*ROUND(G$3*100000,0)/1200000,0)/100</f>
      </c>
      <c r="H354" s="14">
        <f>ROUND(H353+G354-F354,2)</f>
      </c>
      <c r="I354" s="14">
        <f>ROUND(BA354+MIN(K353+J354-BA354,MAX(0,$CC354-BO354)),2)</f>
      </c>
      <c r="J354" s="14">
        <f>ROUND(ROUND(K353*100,0)*ROUND(J$3*100000,0)/1200000,0)/100</f>
      </c>
      <c r="K354" s="14">
        <f>ROUND(K353+J354-I354,2)</f>
      </c>
      <c r="L354" s="14">
        <f>ROUND(BB354+MIN(N353+M354-BB354,MAX(0,$CC354-BP354)),2)</f>
      </c>
      <c r="M354" s="14">
        <f>ROUND(ROUND(N353*100,0)*ROUND(M$3*100000,0)/1200000,0)/100</f>
      </c>
      <c r="N354" s="14">
        <f>ROUND(N353+M354-L354,2)</f>
      </c>
      <c r="O354" s="14">
        <f>ROUND(BC354+MIN(Q353+P354-BC354,MAX(0,$CC354-BQ354)),2)</f>
      </c>
      <c r="P354" s="14">
        <f>ROUND(ROUND(Q353*100,0)*ROUND(P$3*100000,0)/1200000,0)/100</f>
      </c>
      <c r="Q354" s="14">
        <f>ROUND(Q353+P354-O354,2)</f>
      </c>
      <c r="R354" s="14">
        <f>ROUND(BD354+MIN(T353+S354-BD354,MAX(0,$CC354-BR354)),2)</f>
      </c>
      <c r="S354" s="14">
        <f>ROUND(ROUND(T353*100,0)*ROUND(S$3*100000,0)/1200000,0)/100</f>
      </c>
      <c r="T354" s="14">
        <f>ROUND(T353+S354-R354,2)</f>
      </c>
      <c r="U354" s="14">
        <f>ROUND(BE354+MIN(W353+V354-BE354,MAX(0,$CC354-BS354)),2)</f>
      </c>
      <c r="V354" s="14">
        <f>ROUND(ROUND(W353*100,0)*ROUND(V$3*100000,0)/1200000,0)/100</f>
      </c>
      <c r="W354" s="14">
        <f>ROUND(W353+V354-U354,2)</f>
      </c>
      <c r="X354" s="14">
        <f>ROUND(BF354+MIN(Z353+Y354-BF354,MAX(0,$CC354-BT354)),2)</f>
      </c>
      <c r="Y354" s="14">
        <f>ROUND(ROUND(Z353*100,0)*ROUND(Y$3*100000,0)/1200000,0)/100</f>
      </c>
      <c r="Z354" s="14">
        <f>ROUND(Z353+Y354-X354,2)</f>
      </c>
      <c r="AA354" s="14">
        <f>ROUND(BG354+MIN(AC353+AB354-BG354,MAX(0,$CC354-BU354)),2)</f>
      </c>
      <c r="AB354" s="14">
        <f>ROUND(ROUND(AC353*100,0)*ROUND(AB$3*100000,0)/1200000,0)/100</f>
      </c>
      <c r="AC354" s="14">
        <f>ROUND(AC353+AB354-AA354,2)</f>
      </c>
      <c r="AD354" s="14">
        <f>ROUND(BH354+MIN(AF353+AE354-BH354,MAX(0,$CC354-BV354)),2)</f>
      </c>
      <c r="AE354" s="14">
        <f>ROUND(ROUND(AF353*100,0)*ROUND(AE$3*100000,0)/1200000,0)/100</f>
      </c>
      <c r="AF354" s="14">
        <f>ROUND(AF353+AE354-AD354,2)</f>
      </c>
      <c r="AG354" s="14">
        <f>ROUND(BI354+MIN(AI353+AH354-BI354,MAX(0,$CC354-BW354)),2)</f>
      </c>
      <c r="AH354" s="14">
        <f>ROUND(ROUND(AI353*100,0)*ROUND(AH$3*100000,0)/1200000,0)/100</f>
      </c>
      <c r="AI354" s="14">
        <f>ROUND(AI353+AH354-AG354,2)</f>
      </c>
      <c r="AJ354" s="14">
        <f>ROUND(BJ354+MIN(AL353+AK354-BJ354,MAX(0,$CC354-BX354)),2)</f>
      </c>
      <c r="AK354" s="14">
        <f>ROUND(ROUND(AL353*100,0)*ROUND(AK$3*100000,0)/1200000,0)/100</f>
      </c>
      <c r="AL354" s="14">
        <f>ROUND(AL353+AK354-AJ354,2)</f>
      </c>
      <c r="AM354" s="14">
        <f>ROUND(BK354+MIN(AO353+AN354-BK354,MAX(0,$CC354-BY354)),2)</f>
      </c>
      <c r="AN354" s="14">
        <f>ROUND(ROUND(AO353*100,0)*ROUND(AN$3*100000,0)/1200000,0)/100</f>
      </c>
      <c r="AO354" s="14">
        <f>ROUND(AO353+AN354-AM354,2)</f>
      </c>
      <c r="AP354" s="14">
        <f>ROUND(BL354+MIN(AR353+AQ354-BL354,MAX(0,$CC354-BZ354)),2)</f>
      </c>
      <c r="AQ354" s="14">
        <f>ROUND(ROUND(AR353*100,0)*ROUND(AQ$3*100000,0)/1200000,0)/100</f>
      </c>
      <c r="AR354" s="14">
        <f>ROUND(AR353+AQ354-AP354,2)</f>
      </c>
      <c r="AS354" s="14">
        <f>ROUND(BM354+MIN(AU353+AT354-BM354,MAX(0,$CC354-CA354)),2)</f>
      </c>
      <c r="AT354" s="14">
        <f>ROUND(ROUND(AU353*100,0)*ROUND(AT$3*100000,0)/1200000,0)/100</f>
      </c>
      <c r="AU354" s="14">
        <f>ROUND(AU353+AT354-AS354,2)</f>
      </c>
      <c r="AV354" s="11">
        <f>SUMIF($C$4:$AU$4,"Payment",C354:AU354)</f>
      </c>
      <c r="AW354" s="11">
        <f>SUMIF($C$4:$AU$4,"Interest",C354:AU354)</f>
      </c>
      <c r="AX354" s="11">
        <f>ROUND(SUMIF($C$4:$AU$4,"Balance",C354:AU354),2)</f>
      </c>
      <c r="AY354">
        <f>MIN(E353+D354,C$3)</f>
      </c>
      <c r="AZ354">
        <f>MIN(H353+G354,F$3)</f>
      </c>
      <c r="BA354">
        <f>MIN(K353+J354,I$3)</f>
      </c>
      <c r="BB354">
        <f>MIN(N353+M354,L$3)</f>
      </c>
      <c r="BC354">
        <f>MIN(Q353+P354,O$3)</f>
      </c>
      <c r="BD354">
        <f>MIN(T353+S354,R$3)</f>
      </c>
      <c r="BE354">
        <f>MIN(W353+V354,U$3)</f>
      </c>
      <c r="BF354">
        <f>MIN(Z353+Y354,X$3)</f>
      </c>
      <c r="BG354">
        <f>MIN(AC353+AB354,AA$3)</f>
      </c>
      <c r="BH354">
        <f>MIN(AF353+AE354,AD$3)</f>
      </c>
      <c r="BI354">
        <f>MIN(AI353+AH354,AG$3)</f>
      </c>
      <c r="BJ354">
        <f>MIN(AL353+AK354,AJ$3)</f>
      </c>
      <c r="BK354">
        <f>MIN(AO353+AN354,AM$3)</f>
      </c>
      <c r="BL354">
        <f>MIN(AR353+AQ354,AP$3)</f>
      </c>
      <c r="BM354">
        <f>MIN(AU353+AT354,AS$3)</f>
      </c>
      <c r="BN354">
        <f>E353+D354-AY354</f>
      </c>
      <c r="BO354">
        <f>BN354+H353+G354-AZ354</f>
      </c>
      <c r="BP354">
        <f>BO354+K353+J354-BA354</f>
      </c>
      <c r="BQ354">
        <f>BP354+N353+M354-BB354</f>
      </c>
      <c r="BR354">
        <f>BQ354+Q353+P354-BC354</f>
      </c>
      <c r="BS354">
        <f>BR354+T353+S354-BD354</f>
      </c>
      <c r="BT354">
        <f>BS354+W353+V354-BE354</f>
      </c>
      <c r="BU354">
        <f>BT354+Z353+Y354-BF354</f>
      </c>
      <c r="BV354">
        <f>BU354+AC353+AB354-BG354</f>
      </c>
      <c r="BW354">
        <f>BV354+AF353+AE354-BH354</f>
      </c>
      <c r="BX354">
        <f>BW354+AI353+AH354-BI354</f>
      </c>
      <c r="BY354">
        <f>BX354+AL353+AK354-BJ354</f>
      </c>
      <c r="BZ354">
        <f>BY354+AO353+AN354-BK354</f>
      </c>
      <c r="CA354">
        <f>BZ354+AR353+AQ354-BL354</f>
      </c>
      <c r="CB354">
        <f>CA354+AU353+AT354-BM354</f>
      </c>
      <c r="CC354">
        <f>MAX(0,Plan!$B$6-SUM(AY354:BM354))</f>
      </c>
    </row>
    <row r="355" spans="1:81" x14ac:dyDescent="0.25">
      <c r="A355">
        <v>350</v>
      </c>
      <c r="B355" s="22">
        <f>EDATE(Plan!$B$5,A355-1)</f>
      </c>
      <c r="C355" s="14">
        <f>ROUND(AY355+MIN(E354+D355-AY355,$CC355),2)</f>
      </c>
      <c r="D355" s="14">
        <f>ROUND(ROUND(E354*100,0)*ROUND(D$3*100000,0)/1200000,0)/100</f>
      </c>
      <c r="E355" s="14">
        <f>ROUND(E354+D355-C355,2)</f>
      </c>
      <c r="F355" s="14">
        <f>ROUND(AZ355+MIN(H354+G355-AZ355,MAX(0,$CC355-BN355)),2)</f>
      </c>
      <c r="G355" s="14">
        <f>ROUND(ROUND(H354*100,0)*ROUND(G$3*100000,0)/1200000,0)/100</f>
      </c>
      <c r="H355" s="14">
        <f>ROUND(H354+G355-F355,2)</f>
      </c>
      <c r="I355" s="14">
        <f>ROUND(BA355+MIN(K354+J355-BA355,MAX(0,$CC355-BO355)),2)</f>
      </c>
      <c r="J355" s="14">
        <f>ROUND(ROUND(K354*100,0)*ROUND(J$3*100000,0)/1200000,0)/100</f>
      </c>
      <c r="K355" s="14">
        <f>ROUND(K354+J355-I355,2)</f>
      </c>
      <c r="L355" s="14">
        <f>ROUND(BB355+MIN(N354+M355-BB355,MAX(0,$CC355-BP355)),2)</f>
      </c>
      <c r="M355" s="14">
        <f>ROUND(ROUND(N354*100,0)*ROUND(M$3*100000,0)/1200000,0)/100</f>
      </c>
      <c r="N355" s="14">
        <f>ROUND(N354+M355-L355,2)</f>
      </c>
      <c r="O355" s="14">
        <f>ROUND(BC355+MIN(Q354+P355-BC355,MAX(0,$CC355-BQ355)),2)</f>
      </c>
      <c r="P355" s="14">
        <f>ROUND(ROUND(Q354*100,0)*ROUND(P$3*100000,0)/1200000,0)/100</f>
      </c>
      <c r="Q355" s="14">
        <f>ROUND(Q354+P355-O355,2)</f>
      </c>
      <c r="R355" s="14">
        <f>ROUND(BD355+MIN(T354+S355-BD355,MAX(0,$CC355-BR355)),2)</f>
      </c>
      <c r="S355" s="14">
        <f>ROUND(ROUND(T354*100,0)*ROUND(S$3*100000,0)/1200000,0)/100</f>
      </c>
      <c r="T355" s="14">
        <f>ROUND(T354+S355-R355,2)</f>
      </c>
      <c r="U355" s="14">
        <f>ROUND(BE355+MIN(W354+V355-BE355,MAX(0,$CC355-BS355)),2)</f>
      </c>
      <c r="V355" s="14">
        <f>ROUND(ROUND(W354*100,0)*ROUND(V$3*100000,0)/1200000,0)/100</f>
      </c>
      <c r="W355" s="14">
        <f>ROUND(W354+V355-U355,2)</f>
      </c>
      <c r="X355" s="14">
        <f>ROUND(BF355+MIN(Z354+Y355-BF355,MAX(0,$CC355-BT355)),2)</f>
      </c>
      <c r="Y355" s="14">
        <f>ROUND(ROUND(Z354*100,0)*ROUND(Y$3*100000,0)/1200000,0)/100</f>
      </c>
      <c r="Z355" s="14">
        <f>ROUND(Z354+Y355-X355,2)</f>
      </c>
      <c r="AA355" s="14">
        <f>ROUND(BG355+MIN(AC354+AB355-BG355,MAX(0,$CC355-BU355)),2)</f>
      </c>
      <c r="AB355" s="14">
        <f>ROUND(ROUND(AC354*100,0)*ROUND(AB$3*100000,0)/1200000,0)/100</f>
      </c>
      <c r="AC355" s="14">
        <f>ROUND(AC354+AB355-AA355,2)</f>
      </c>
      <c r="AD355" s="14">
        <f>ROUND(BH355+MIN(AF354+AE355-BH355,MAX(0,$CC355-BV355)),2)</f>
      </c>
      <c r="AE355" s="14">
        <f>ROUND(ROUND(AF354*100,0)*ROUND(AE$3*100000,0)/1200000,0)/100</f>
      </c>
      <c r="AF355" s="14">
        <f>ROUND(AF354+AE355-AD355,2)</f>
      </c>
      <c r="AG355" s="14">
        <f>ROUND(BI355+MIN(AI354+AH355-BI355,MAX(0,$CC355-BW355)),2)</f>
      </c>
      <c r="AH355" s="14">
        <f>ROUND(ROUND(AI354*100,0)*ROUND(AH$3*100000,0)/1200000,0)/100</f>
      </c>
      <c r="AI355" s="14">
        <f>ROUND(AI354+AH355-AG355,2)</f>
      </c>
      <c r="AJ355" s="14">
        <f>ROUND(BJ355+MIN(AL354+AK355-BJ355,MAX(0,$CC355-BX355)),2)</f>
      </c>
      <c r="AK355" s="14">
        <f>ROUND(ROUND(AL354*100,0)*ROUND(AK$3*100000,0)/1200000,0)/100</f>
      </c>
      <c r="AL355" s="14">
        <f>ROUND(AL354+AK355-AJ355,2)</f>
      </c>
      <c r="AM355" s="14">
        <f>ROUND(BK355+MIN(AO354+AN355-BK355,MAX(0,$CC355-BY355)),2)</f>
      </c>
      <c r="AN355" s="14">
        <f>ROUND(ROUND(AO354*100,0)*ROUND(AN$3*100000,0)/1200000,0)/100</f>
      </c>
      <c r="AO355" s="14">
        <f>ROUND(AO354+AN355-AM355,2)</f>
      </c>
      <c r="AP355" s="14">
        <f>ROUND(BL355+MIN(AR354+AQ355-BL355,MAX(0,$CC355-BZ355)),2)</f>
      </c>
      <c r="AQ355" s="14">
        <f>ROUND(ROUND(AR354*100,0)*ROUND(AQ$3*100000,0)/1200000,0)/100</f>
      </c>
      <c r="AR355" s="14">
        <f>ROUND(AR354+AQ355-AP355,2)</f>
      </c>
      <c r="AS355" s="14">
        <f>ROUND(BM355+MIN(AU354+AT355-BM355,MAX(0,$CC355-CA355)),2)</f>
      </c>
      <c r="AT355" s="14">
        <f>ROUND(ROUND(AU354*100,0)*ROUND(AT$3*100000,0)/1200000,0)/100</f>
      </c>
      <c r="AU355" s="14">
        <f>ROUND(AU354+AT355-AS355,2)</f>
      </c>
      <c r="AV355" s="11">
        <f>SUMIF($C$4:$AU$4,"Payment",C355:AU355)</f>
      </c>
      <c r="AW355" s="11">
        <f>SUMIF($C$4:$AU$4,"Interest",C355:AU355)</f>
      </c>
      <c r="AX355" s="11">
        <f>ROUND(SUMIF($C$4:$AU$4,"Balance",C355:AU355),2)</f>
      </c>
      <c r="AY355">
        <f>MIN(E354+D355,C$3)</f>
      </c>
      <c r="AZ355">
        <f>MIN(H354+G355,F$3)</f>
      </c>
      <c r="BA355">
        <f>MIN(K354+J355,I$3)</f>
      </c>
      <c r="BB355">
        <f>MIN(N354+M355,L$3)</f>
      </c>
      <c r="BC355">
        <f>MIN(Q354+P355,O$3)</f>
      </c>
      <c r="BD355">
        <f>MIN(T354+S355,R$3)</f>
      </c>
      <c r="BE355">
        <f>MIN(W354+V355,U$3)</f>
      </c>
      <c r="BF355">
        <f>MIN(Z354+Y355,X$3)</f>
      </c>
      <c r="BG355">
        <f>MIN(AC354+AB355,AA$3)</f>
      </c>
      <c r="BH355">
        <f>MIN(AF354+AE355,AD$3)</f>
      </c>
      <c r="BI355">
        <f>MIN(AI354+AH355,AG$3)</f>
      </c>
      <c r="BJ355">
        <f>MIN(AL354+AK355,AJ$3)</f>
      </c>
      <c r="BK355">
        <f>MIN(AO354+AN355,AM$3)</f>
      </c>
      <c r="BL355">
        <f>MIN(AR354+AQ355,AP$3)</f>
      </c>
      <c r="BM355">
        <f>MIN(AU354+AT355,AS$3)</f>
      </c>
      <c r="BN355">
        <f>E354+D355-AY355</f>
      </c>
      <c r="BO355">
        <f>BN355+H354+G355-AZ355</f>
      </c>
      <c r="BP355">
        <f>BO355+K354+J355-BA355</f>
      </c>
      <c r="BQ355">
        <f>BP355+N354+M355-BB355</f>
      </c>
      <c r="BR355">
        <f>BQ355+Q354+P355-BC355</f>
      </c>
      <c r="BS355">
        <f>BR355+T354+S355-BD355</f>
      </c>
      <c r="BT355">
        <f>BS355+W354+V355-BE355</f>
      </c>
      <c r="BU355">
        <f>BT355+Z354+Y355-BF355</f>
      </c>
      <c r="BV355">
        <f>BU355+AC354+AB355-BG355</f>
      </c>
      <c r="BW355">
        <f>BV355+AF354+AE355-BH355</f>
      </c>
      <c r="BX355">
        <f>BW355+AI354+AH355-BI355</f>
      </c>
      <c r="BY355">
        <f>BX355+AL354+AK355-BJ355</f>
      </c>
      <c r="BZ355">
        <f>BY355+AO354+AN355-BK355</f>
      </c>
      <c r="CA355">
        <f>BZ355+AR354+AQ355-BL355</f>
      </c>
      <c r="CB355">
        <f>CA355+AU354+AT355-BM355</f>
      </c>
      <c r="CC355">
        <f>MAX(0,Plan!$B$6-SUM(AY355:BM355))</f>
      </c>
    </row>
    <row r="356" spans="1:81" x14ac:dyDescent="0.25">
      <c r="A356">
        <v>351</v>
      </c>
      <c r="B356" s="22">
        <f>EDATE(Plan!$B$5,A356-1)</f>
      </c>
      <c r="C356" s="14">
        <f>ROUND(AY356+MIN(E355+D356-AY356,$CC356),2)</f>
      </c>
      <c r="D356" s="14">
        <f>ROUND(ROUND(E355*100,0)*ROUND(D$3*100000,0)/1200000,0)/100</f>
      </c>
      <c r="E356" s="14">
        <f>ROUND(E355+D356-C356,2)</f>
      </c>
      <c r="F356" s="14">
        <f>ROUND(AZ356+MIN(H355+G356-AZ356,MAX(0,$CC356-BN356)),2)</f>
      </c>
      <c r="G356" s="14">
        <f>ROUND(ROUND(H355*100,0)*ROUND(G$3*100000,0)/1200000,0)/100</f>
      </c>
      <c r="H356" s="14">
        <f>ROUND(H355+G356-F356,2)</f>
      </c>
      <c r="I356" s="14">
        <f>ROUND(BA356+MIN(K355+J356-BA356,MAX(0,$CC356-BO356)),2)</f>
      </c>
      <c r="J356" s="14">
        <f>ROUND(ROUND(K355*100,0)*ROUND(J$3*100000,0)/1200000,0)/100</f>
      </c>
      <c r="K356" s="14">
        <f>ROUND(K355+J356-I356,2)</f>
      </c>
      <c r="L356" s="14">
        <f>ROUND(BB356+MIN(N355+M356-BB356,MAX(0,$CC356-BP356)),2)</f>
      </c>
      <c r="M356" s="14">
        <f>ROUND(ROUND(N355*100,0)*ROUND(M$3*100000,0)/1200000,0)/100</f>
      </c>
      <c r="N356" s="14">
        <f>ROUND(N355+M356-L356,2)</f>
      </c>
      <c r="O356" s="14">
        <f>ROUND(BC356+MIN(Q355+P356-BC356,MAX(0,$CC356-BQ356)),2)</f>
      </c>
      <c r="P356" s="14">
        <f>ROUND(ROUND(Q355*100,0)*ROUND(P$3*100000,0)/1200000,0)/100</f>
      </c>
      <c r="Q356" s="14">
        <f>ROUND(Q355+P356-O356,2)</f>
      </c>
      <c r="R356" s="14">
        <f>ROUND(BD356+MIN(T355+S356-BD356,MAX(0,$CC356-BR356)),2)</f>
      </c>
      <c r="S356" s="14">
        <f>ROUND(ROUND(T355*100,0)*ROUND(S$3*100000,0)/1200000,0)/100</f>
      </c>
      <c r="T356" s="14">
        <f>ROUND(T355+S356-R356,2)</f>
      </c>
      <c r="U356" s="14">
        <f>ROUND(BE356+MIN(W355+V356-BE356,MAX(0,$CC356-BS356)),2)</f>
      </c>
      <c r="V356" s="14">
        <f>ROUND(ROUND(W355*100,0)*ROUND(V$3*100000,0)/1200000,0)/100</f>
      </c>
      <c r="W356" s="14">
        <f>ROUND(W355+V356-U356,2)</f>
      </c>
      <c r="X356" s="14">
        <f>ROUND(BF356+MIN(Z355+Y356-BF356,MAX(0,$CC356-BT356)),2)</f>
      </c>
      <c r="Y356" s="14">
        <f>ROUND(ROUND(Z355*100,0)*ROUND(Y$3*100000,0)/1200000,0)/100</f>
      </c>
      <c r="Z356" s="14">
        <f>ROUND(Z355+Y356-X356,2)</f>
      </c>
      <c r="AA356" s="14">
        <f>ROUND(BG356+MIN(AC355+AB356-BG356,MAX(0,$CC356-BU356)),2)</f>
      </c>
      <c r="AB356" s="14">
        <f>ROUND(ROUND(AC355*100,0)*ROUND(AB$3*100000,0)/1200000,0)/100</f>
      </c>
      <c r="AC356" s="14">
        <f>ROUND(AC355+AB356-AA356,2)</f>
      </c>
      <c r="AD356" s="14">
        <f>ROUND(BH356+MIN(AF355+AE356-BH356,MAX(0,$CC356-BV356)),2)</f>
      </c>
      <c r="AE356" s="14">
        <f>ROUND(ROUND(AF355*100,0)*ROUND(AE$3*100000,0)/1200000,0)/100</f>
      </c>
      <c r="AF356" s="14">
        <f>ROUND(AF355+AE356-AD356,2)</f>
      </c>
      <c r="AG356" s="14">
        <f>ROUND(BI356+MIN(AI355+AH356-BI356,MAX(0,$CC356-BW356)),2)</f>
      </c>
      <c r="AH356" s="14">
        <f>ROUND(ROUND(AI355*100,0)*ROUND(AH$3*100000,0)/1200000,0)/100</f>
      </c>
      <c r="AI356" s="14">
        <f>ROUND(AI355+AH356-AG356,2)</f>
      </c>
      <c r="AJ356" s="14">
        <f>ROUND(BJ356+MIN(AL355+AK356-BJ356,MAX(0,$CC356-BX356)),2)</f>
      </c>
      <c r="AK356" s="14">
        <f>ROUND(ROUND(AL355*100,0)*ROUND(AK$3*100000,0)/1200000,0)/100</f>
      </c>
      <c r="AL356" s="14">
        <f>ROUND(AL355+AK356-AJ356,2)</f>
      </c>
      <c r="AM356" s="14">
        <f>ROUND(BK356+MIN(AO355+AN356-BK356,MAX(0,$CC356-BY356)),2)</f>
      </c>
      <c r="AN356" s="14">
        <f>ROUND(ROUND(AO355*100,0)*ROUND(AN$3*100000,0)/1200000,0)/100</f>
      </c>
      <c r="AO356" s="14">
        <f>ROUND(AO355+AN356-AM356,2)</f>
      </c>
      <c r="AP356" s="14">
        <f>ROUND(BL356+MIN(AR355+AQ356-BL356,MAX(0,$CC356-BZ356)),2)</f>
      </c>
      <c r="AQ356" s="14">
        <f>ROUND(ROUND(AR355*100,0)*ROUND(AQ$3*100000,0)/1200000,0)/100</f>
      </c>
      <c r="AR356" s="14">
        <f>ROUND(AR355+AQ356-AP356,2)</f>
      </c>
      <c r="AS356" s="14">
        <f>ROUND(BM356+MIN(AU355+AT356-BM356,MAX(0,$CC356-CA356)),2)</f>
      </c>
      <c r="AT356" s="14">
        <f>ROUND(ROUND(AU355*100,0)*ROUND(AT$3*100000,0)/1200000,0)/100</f>
      </c>
      <c r="AU356" s="14">
        <f>ROUND(AU355+AT356-AS356,2)</f>
      </c>
      <c r="AV356" s="11">
        <f>SUMIF($C$4:$AU$4,"Payment",C356:AU356)</f>
      </c>
      <c r="AW356" s="11">
        <f>SUMIF($C$4:$AU$4,"Interest",C356:AU356)</f>
      </c>
      <c r="AX356" s="11">
        <f>ROUND(SUMIF($C$4:$AU$4,"Balance",C356:AU356),2)</f>
      </c>
      <c r="AY356">
        <f>MIN(E355+D356,C$3)</f>
      </c>
      <c r="AZ356">
        <f>MIN(H355+G356,F$3)</f>
      </c>
      <c r="BA356">
        <f>MIN(K355+J356,I$3)</f>
      </c>
      <c r="BB356">
        <f>MIN(N355+M356,L$3)</f>
      </c>
      <c r="BC356">
        <f>MIN(Q355+P356,O$3)</f>
      </c>
      <c r="BD356">
        <f>MIN(T355+S356,R$3)</f>
      </c>
      <c r="BE356">
        <f>MIN(W355+V356,U$3)</f>
      </c>
      <c r="BF356">
        <f>MIN(Z355+Y356,X$3)</f>
      </c>
      <c r="BG356">
        <f>MIN(AC355+AB356,AA$3)</f>
      </c>
      <c r="BH356">
        <f>MIN(AF355+AE356,AD$3)</f>
      </c>
      <c r="BI356">
        <f>MIN(AI355+AH356,AG$3)</f>
      </c>
      <c r="BJ356">
        <f>MIN(AL355+AK356,AJ$3)</f>
      </c>
      <c r="BK356">
        <f>MIN(AO355+AN356,AM$3)</f>
      </c>
      <c r="BL356">
        <f>MIN(AR355+AQ356,AP$3)</f>
      </c>
      <c r="BM356">
        <f>MIN(AU355+AT356,AS$3)</f>
      </c>
      <c r="BN356">
        <f>E355+D356-AY356</f>
      </c>
      <c r="BO356">
        <f>BN356+H355+G356-AZ356</f>
      </c>
      <c r="BP356">
        <f>BO356+K355+J356-BA356</f>
      </c>
      <c r="BQ356">
        <f>BP356+N355+M356-BB356</f>
      </c>
      <c r="BR356">
        <f>BQ356+Q355+P356-BC356</f>
      </c>
      <c r="BS356">
        <f>BR356+T355+S356-BD356</f>
      </c>
      <c r="BT356">
        <f>BS356+W355+V356-BE356</f>
      </c>
      <c r="BU356">
        <f>BT356+Z355+Y356-BF356</f>
      </c>
      <c r="BV356">
        <f>BU356+AC355+AB356-BG356</f>
      </c>
      <c r="BW356">
        <f>BV356+AF355+AE356-BH356</f>
      </c>
      <c r="BX356">
        <f>BW356+AI355+AH356-BI356</f>
      </c>
      <c r="BY356">
        <f>BX356+AL355+AK356-BJ356</f>
      </c>
      <c r="BZ356">
        <f>BY356+AO355+AN356-BK356</f>
      </c>
      <c r="CA356">
        <f>BZ356+AR355+AQ356-BL356</f>
      </c>
      <c r="CB356">
        <f>CA356+AU355+AT356-BM356</f>
      </c>
      <c r="CC356">
        <f>MAX(0,Plan!$B$6-SUM(AY356:BM356))</f>
      </c>
    </row>
    <row r="357" spans="1:81" x14ac:dyDescent="0.25">
      <c r="A357">
        <v>352</v>
      </c>
      <c r="B357" s="22">
        <f>EDATE(Plan!$B$5,A357-1)</f>
      </c>
      <c r="C357" s="14">
        <f>ROUND(AY357+MIN(E356+D357-AY357,$CC357),2)</f>
      </c>
      <c r="D357" s="14">
        <f>ROUND(ROUND(E356*100,0)*ROUND(D$3*100000,0)/1200000,0)/100</f>
      </c>
      <c r="E357" s="14">
        <f>ROUND(E356+D357-C357,2)</f>
      </c>
      <c r="F357" s="14">
        <f>ROUND(AZ357+MIN(H356+G357-AZ357,MAX(0,$CC357-BN357)),2)</f>
      </c>
      <c r="G357" s="14">
        <f>ROUND(ROUND(H356*100,0)*ROUND(G$3*100000,0)/1200000,0)/100</f>
      </c>
      <c r="H357" s="14">
        <f>ROUND(H356+G357-F357,2)</f>
      </c>
      <c r="I357" s="14">
        <f>ROUND(BA357+MIN(K356+J357-BA357,MAX(0,$CC357-BO357)),2)</f>
      </c>
      <c r="J357" s="14">
        <f>ROUND(ROUND(K356*100,0)*ROUND(J$3*100000,0)/1200000,0)/100</f>
      </c>
      <c r="K357" s="14">
        <f>ROUND(K356+J357-I357,2)</f>
      </c>
      <c r="L357" s="14">
        <f>ROUND(BB357+MIN(N356+M357-BB357,MAX(0,$CC357-BP357)),2)</f>
      </c>
      <c r="M357" s="14">
        <f>ROUND(ROUND(N356*100,0)*ROUND(M$3*100000,0)/1200000,0)/100</f>
      </c>
      <c r="N357" s="14">
        <f>ROUND(N356+M357-L357,2)</f>
      </c>
      <c r="O357" s="14">
        <f>ROUND(BC357+MIN(Q356+P357-BC357,MAX(0,$CC357-BQ357)),2)</f>
      </c>
      <c r="P357" s="14">
        <f>ROUND(ROUND(Q356*100,0)*ROUND(P$3*100000,0)/1200000,0)/100</f>
      </c>
      <c r="Q357" s="14">
        <f>ROUND(Q356+P357-O357,2)</f>
      </c>
      <c r="R357" s="14">
        <f>ROUND(BD357+MIN(T356+S357-BD357,MAX(0,$CC357-BR357)),2)</f>
      </c>
      <c r="S357" s="14">
        <f>ROUND(ROUND(T356*100,0)*ROUND(S$3*100000,0)/1200000,0)/100</f>
      </c>
      <c r="T357" s="14">
        <f>ROUND(T356+S357-R357,2)</f>
      </c>
      <c r="U357" s="14">
        <f>ROUND(BE357+MIN(W356+V357-BE357,MAX(0,$CC357-BS357)),2)</f>
      </c>
      <c r="V357" s="14">
        <f>ROUND(ROUND(W356*100,0)*ROUND(V$3*100000,0)/1200000,0)/100</f>
      </c>
      <c r="W357" s="14">
        <f>ROUND(W356+V357-U357,2)</f>
      </c>
      <c r="X357" s="14">
        <f>ROUND(BF357+MIN(Z356+Y357-BF357,MAX(0,$CC357-BT357)),2)</f>
      </c>
      <c r="Y357" s="14">
        <f>ROUND(ROUND(Z356*100,0)*ROUND(Y$3*100000,0)/1200000,0)/100</f>
      </c>
      <c r="Z357" s="14">
        <f>ROUND(Z356+Y357-X357,2)</f>
      </c>
      <c r="AA357" s="14">
        <f>ROUND(BG357+MIN(AC356+AB357-BG357,MAX(0,$CC357-BU357)),2)</f>
      </c>
      <c r="AB357" s="14">
        <f>ROUND(ROUND(AC356*100,0)*ROUND(AB$3*100000,0)/1200000,0)/100</f>
      </c>
      <c r="AC357" s="14">
        <f>ROUND(AC356+AB357-AA357,2)</f>
      </c>
      <c r="AD357" s="14">
        <f>ROUND(BH357+MIN(AF356+AE357-BH357,MAX(0,$CC357-BV357)),2)</f>
      </c>
      <c r="AE357" s="14">
        <f>ROUND(ROUND(AF356*100,0)*ROUND(AE$3*100000,0)/1200000,0)/100</f>
      </c>
      <c r="AF357" s="14">
        <f>ROUND(AF356+AE357-AD357,2)</f>
      </c>
      <c r="AG357" s="14">
        <f>ROUND(BI357+MIN(AI356+AH357-BI357,MAX(0,$CC357-BW357)),2)</f>
      </c>
      <c r="AH357" s="14">
        <f>ROUND(ROUND(AI356*100,0)*ROUND(AH$3*100000,0)/1200000,0)/100</f>
      </c>
      <c r="AI357" s="14">
        <f>ROUND(AI356+AH357-AG357,2)</f>
      </c>
      <c r="AJ357" s="14">
        <f>ROUND(BJ357+MIN(AL356+AK357-BJ357,MAX(0,$CC357-BX357)),2)</f>
      </c>
      <c r="AK357" s="14">
        <f>ROUND(ROUND(AL356*100,0)*ROUND(AK$3*100000,0)/1200000,0)/100</f>
      </c>
      <c r="AL357" s="14">
        <f>ROUND(AL356+AK357-AJ357,2)</f>
      </c>
      <c r="AM357" s="14">
        <f>ROUND(BK357+MIN(AO356+AN357-BK357,MAX(0,$CC357-BY357)),2)</f>
      </c>
      <c r="AN357" s="14">
        <f>ROUND(ROUND(AO356*100,0)*ROUND(AN$3*100000,0)/1200000,0)/100</f>
      </c>
      <c r="AO357" s="14">
        <f>ROUND(AO356+AN357-AM357,2)</f>
      </c>
      <c r="AP357" s="14">
        <f>ROUND(BL357+MIN(AR356+AQ357-BL357,MAX(0,$CC357-BZ357)),2)</f>
      </c>
      <c r="AQ357" s="14">
        <f>ROUND(ROUND(AR356*100,0)*ROUND(AQ$3*100000,0)/1200000,0)/100</f>
      </c>
      <c r="AR357" s="14">
        <f>ROUND(AR356+AQ357-AP357,2)</f>
      </c>
      <c r="AS357" s="14">
        <f>ROUND(BM357+MIN(AU356+AT357-BM357,MAX(0,$CC357-CA357)),2)</f>
      </c>
      <c r="AT357" s="14">
        <f>ROUND(ROUND(AU356*100,0)*ROUND(AT$3*100000,0)/1200000,0)/100</f>
      </c>
      <c r="AU357" s="14">
        <f>ROUND(AU356+AT357-AS357,2)</f>
      </c>
      <c r="AV357" s="11">
        <f>SUMIF($C$4:$AU$4,"Payment",C357:AU357)</f>
      </c>
      <c r="AW357" s="11">
        <f>SUMIF($C$4:$AU$4,"Interest",C357:AU357)</f>
      </c>
      <c r="AX357" s="11">
        <f>ROUND(SUMIF($C$4:$AU$4,"Balance",C357:AU357),2)</f>
      </c>
      <c r="AY357">
        <f>MIN(E356+D357,C$3)</f>
      </c>
      <c r="AZ357">
        <f>MIN(H356+G357,F$3)</f>
      </c>
      <c r="BA357">
        <f>MIN(K356+J357,I$3)</f>
      </c>
      <c r="BB357">
        <f>MIN(N356+M357,L$3)</f>
      </c>
      <c r="BC357">
        <f>MIN(Q356+P357,O$3)</f>
      </c>
      <c r="BD357">
        <f>MIN(T356+S357,R$3)</f>
      </c>
      <c r="BE357">
        <f>MIN(W356+V357,U$3)</f>
      </c>
      <c r="BF357">
        <f>MIN(Z356+Y357,X$3)</f>
      </c>
      <c r="BG357">
        <f>MIN(AC356+AB357,AA$3)</f>
      </c>
      <c r="BH357">
        <f>MIN(AF356+AE357,AD$3)</f>
      </c>
      <c r="BI357">
        <f>MIN(AI356+AH357,AG$3)</f>
      </c>
      <c r="BJ357">
        <f>MIN(AL356+AK357,AJ$3)</f>
      </c>
      <c r="BK357">
        <f>MIN(AO356+AN357,AM$3)</f>
      </c>
      <c r="BL357">
        <f>MIN(AR356+AQ357,AP$3)</f>
      </c>
      <c r="BM357">
        <f>MIN(AU356+AT357,AS$3)</f>
      </c>
      <c r="BN357">
        <f>E356+D357-AY357</f>
      </c>
      <c r="BO357">
        <f>BN357+H356+G357-AZ357</f>
      </c>
      <c r="BP357">
        <f>BO357+K356+J357-BA357</f>
      </c>
      <c r="BQ357">
        <f>BP357+N356+M357-BB357</f>
      </c>
      <c r="BR357">
        <f>BQ357+Q356+P357-BC357</f>
      </c>
      <c r="BS357">
        <f>BR357+T356+S357-BD357</f>
      </c>
      <c r="BT357">
        <f>BS357+W356+V357-BE357</f>
      </c>
      <c r="BU357">
        <f>BT357+Z356+Y357-BF357</f>
      </c>
      <c r="BV357">
        <f>BU357+AC356+AB357-BG357</f>
      </c>
      <c r="BW357">
        <f>BV357+AF356+AE357-BH357</f>
      </c>
      <c r="BX357">
        <f>BW357+AI356+AH357-BI357</f>
      </c>
      <c r="BY357">
        <f>BX357+AL356+AK357-BJ357</f>
      </c>
      <c r="BZ357">
        <f>BY357+AO356+AN357-BK357</f>
      </c>
      <c r="CA357">
        <f>BZ357+AR356+AQ357-BL357</f>
      </c>
      <c r="CB357">
        <f>CA357+AU356+AT357-BM357</f>
      </c>
      <c r="CC357">
        <f>MAX(0,Plan!$B$6-SUM(AY357:BM357))</f>
      </c>
    </row>
    <row r="358" spans="1:81" x14ac:dyDescent="0.25">
      <c r="A358">
        <v>353</v>
      </c>
      <c r="B358" s="22">
        <f>EDATE(Plan!$B$5,A358-1)</f>
      </c>
      <c r="C358" s="14">
        <f>ROUND(AY358+MIN(E357+D358-AY358,$CC358),2)</f>
      </c>
      <c r="D358" s="14">
        <f>ROUND(ROUND(E357*100,0)*ROUND(D$3*100000,0)/1200000,0)/100</f>
      </c>
      <c r="E358" s="14">
        <f>ROUND(E357+D358-C358,2)</f>
      </c>
      <c r="F358" s="14">
        <f>ROUND(AZ358+MIN(H357+G358-AZ358,MAX(0,$CC358-BN358)),2)</f>
      </c>
      <c r="G358" s="14">
        <f>ROUND(ROUND(H357*100,0)*ROUND(G$3*100000,0)/1200000,0)/100</f>
      </c>
      <c r="H358" s="14">
        <f>ROUND(H357+G358-F358,2)</f>
      </c>
      <c r="I358" s="14">
        <f>ROUND(BA358+MIN(K357+J358-BA358,MAX(0,$CC358-BO358)),2)</f>
      </c>
      <c r="J358" s="14">
        <f>ROUND(ROUND(K357*100,0)*ROUND(J$3*100000,0)/1200000,0)/100</f>
      </c>
      <c r="K358" s="14">
        <f>ROUND(K357+J358-I358,2)</f>
      </c>
      <c r="L358" s="14">
        <f>ROUND(BB358+MIN(N357+M358-BB358,MAX(0,$CC358-BP358)),2)</f>
      </c>
      <c r="M358" s="14">
        <f>ROUND(ROUND(N357*100,0)*ROUND(M$3*100000,0)/1200000,0)/100</f>
      </c>
      <c r="N358" s="14">
        <f>ROUND(N357+M358-L358,2)</f>
      </c>
      <c r="O358" s="14">
        <f>ROUND(BC358+MIN(Q357+P358-BC358,MAX(0,$CC358-BQ358)),2)</f>
      </c>
      <c r="P358" s="14">
        <f>ROUND(ROUND(Q357*100,0)*ROUND(P$3*100000,0)/1200000,0)/100</f>
      </c>
      <c r="Q358" s="14">
        <f>ROUND(Q357+P358-O358,2)</f>
      </c>
      <c r="R358" s="14">
        <f>ROUND(BD358+MIN(T357+S358-BD358,MAX(0,$CC358-BR358)),2)</f>
      </c>
      <c r="S358" s="14">
        <f>ROUND(ROUND(T357*100,0)*ROUND(S$3*100000,0)/1200000,0)/100</f>
      </c>
      <c r="T358" s="14">
        <f>ROUND(T357+S358-R358,2)</f>
      </c>
      <c r="U358" s="14">
        <f>ROUND(BE358+MIN(W357+V358-BE358,MAX(0,$CC358-BS358)),2)</f>
      </c>
      <c r="V358" s="14">
        <f>ROUND(ROUND(W357*100,0)*ROUND(V$3*100000,0)/1200000,0)/100</f>
      </c>
      <c r="W358" s="14">
        <f>ROUND(W357+V358-U358,2)</f>
      </c>
      <c r="X358" s="14">
        <f>ROUND(BF358+MIN(Z357+Y358-BF358,MAX(0,$CC358-BT358)),2)</f>
      </c>
      <c r="Y358" s="14">
        <f>ROUND(ROUND(Z357*100,0)*ROUND(Y$3*100000,0)/1200000,0)/100</f>
      </c>
      <c r="Z358" s="14">
        <f>ROUND(Z357+Y358-X358,2)</f>
      </c>
      <c r="AA358" s="14">
        <f>ROUND(BG358+MIN(AC357+AB358-BG358,MAX(0,$CC358-BU358)),2)</f>
      </c>
      <c r="AB358" s="14">
        <f>ROUND(ROUND(AC357*100,0)*ROUND(AB$3*100000,0)/1200000,0)/100</f>
      </c>
      <c r="AC358" s="14">
        <f>ROUND(AC357+AB358-AA358,2)</f>
      </c>
      <c r="AD358" s="14">
        <f>ROUND(BH358+MIN(AF357+AE358-BH358,MAX(0,$CC358-BV358)),2)</f>
      </c>
      <c r="AE358" s="14">
        <f>ROUND(ROUND(AF357*100,0)*ROUND(AE$3*100000,0)/1200000,0)/100</f>
      </c>
      <c r="AF358" s="14">
        <f>ROUND(AF357+AE358-AD358,2)</f>
      </c>
      <c r="AG358" s="14">
        <f>ROUND(BI358+MIN(AI357+AH358-BI358,MAX(0,$CC358-BW358)),2)</f>
      </c>
      <c r="AH358" s="14">
        <f>ROUND(ROUND(AI357*100,0)*ROUND(AH$3*100000,0)/1200000,0)/100</f>
      </c>
      <c r="AI358" s="14">
        <f>ROUND(AI357+AH358-AG358,2)</f>
      </c>
      <c r="AJ358" s="14">
        <f>ROUND(BJ358+MIN(AL357+AK358-BJ358,MAX(0,$CC358-BX358)),2)</f>
      </c>
      <c r="AK358" s="14">
        <f>ROUND(ROUND(AL357*100,0)*ROUND(AK$3*100000,0)/1200000,0)/100</f>
      </c>
      <c r="AL358" s="14">
        <f>ROUND(AL357+AK358-AJ358,2)</f>
      </c>
      <c r="AM358" s="14">
        <f>ROUND(BK358+MIN(AO357+AN358-BK358,MAX(0,$CC358-BY358)),2)</f>
      </c>
      <c r="AN358" s="14">
        <f>ROUND(ROUND(AO357*100,0)*ROUND(AN$3*100000,0)/1200000,0)/100</f>
      </c>
      <c r="AO358" s="14">
        <f>ROUND(AO357+AN358-AM358,2)</f>
      </c>
      <c r="AP358" s="14">
        <f>ROUND(BL358+MIN(AR357+AQ358-BL358,MAX(0,$CC358-BZ358)),2)</f>
      </c>
      <c r="AQ358" s="14">
        <f>ROUND(ROUND(AR357*100,0)*ROUND(AQ$3*100000,0)/1200000,0)/100</f>
      </c>
      <c r="AR358" s="14">
        <f>ROUND(AR357+AQ358-AP358,2)</f>
      </c>
      <c r="AS358" s="14">
        <f>ROUND(BM358+MIN(AU357+AT358-BM358,MAX(0,$CC358-CA358)),2)</f>
      </c>
      <c r="AT358" s="14">
        <f>ROUND(ROUND(AU357*100,0)*ROUND(AT$3*100000,0)/1200000,0)/100</f>
      </c>
      <c r="AU358" s="14">
        <f>ROUND(AU357+AT358-AS358,2)</f>
      </c>
      <c r="AV358" s="11">
        <f>SUMIF($C$4:$AU$4,"Payment",C358:AU358)</f>
      </c>
      <c r="AW358" s="11">
        <f>SUMIF($C$4:$AU$4,"Interest",C358:AU358)</f>
      </c>
      <c r="AX358" s="11">
        <f>ROUND(SUMIF($C$4:$AU$4,"Balance",C358:AU358),2)</f>
      </c>
      <c r="AY358">
        <f>MIN(E357+D358,C$3)</f>
      </c>
      <c r="AZ358">
        <f>MIN(H357+G358,F$3)</f>
      </c>
      <c r="BA358">
        <f>MIN(K357+J358,I$3)</f>
      </c>
      <c r="BB358">
        <f>MIN(N357+M358,L$3)</f>
      </c>
      <c r="BC358">
        <f>MIN(Q357+P358,O$3)</f>
      </c>
      <c r="BD358">
        <f>MIN(T357+S358,R$3)</f>
      </c>
      <c r="BE358">
        <f>MIN(W357+V358,U$3)</f>
      </c>
      <c r="BF358">
        <f>MIN(Z357+Y358,X$3)</f>
      </c>
      <c r="BG358">
        <f>MIN(AC357+AB358,AA$3)</f>
      </c>
      <c r="BH358">
        <f>MIN(AF357+AE358,AD$3)</f>
      </c>
      <c r="BI358">
        <f>MIN(AI357+AH358,AG$3)</f>
      </c>
      <c r="BJ358">
        <f>MIN(AL357+AK358,AJ$3)</f>
      </c>
      <c r="BK358">
        <f>MIN(AO357+AN358,AM$3)</f>
      </c>
      <c r="BL358">
        <f>MIN(AR357+AQ358,AP$3)</f>
      </c>
      <c r="BM358">
        <f>MIN(AU357+AT358,AS$3)</f>
      </c>
      <c r="BN358">
        <f>E357+D358-AY358</f>
      </c>
      <c r="BO358">
        <f>BN358+H357+G358-AZ358</f>
      </c>
      <c r="BP358">
        <f>BO358+K357+J358-BA358</f>
      </c>
      <c r="BQ358">
        <f>BP358+N357+M358-BB358</f>
      </c>
      <c r="BR358">
        <f>BQ358+Q357+P358-BC358</f>
      </c>
      <c r="BS358">
        <f>BR358+T357+S358-BD358</f>
      </c>
      <c r="BT358">
        <f>BS358+W357+V358-BE358</f>
      </c>
      <c r="BU358">
        <f>BT358+Z357+Y358-BF358</f>
      </c>
      <c r="BV358">
        <f>BU358+AC357+AB358-BG358</f>
      </c>
      <c r="BW358">
        <f>BV358+AF357+AE358-BH358</f>
      </c>
      <c r="BX358">
        <f>BW358+AI357+AH358-BI358</f>
      </c>
      <c r="BY358">
        <f>BX358+AL357+AK358-BJ358</f>
      </c>
      <c r="BZ358">
        <f>BY358+AO357+AN358-BK358</f>
      </c>
      <c r="CA358">
        <f>BZ358+AR357+AQ358-BL358</f>
      </c>
      <c r="CB358">
        <f>CA358+AU357+AT358-BM358</f>
      </c>
      <c r="CC358">
        <f>MAX(0,Plan!$B$6-SUM(AY358:BM358))</f>
      </c>
    </row>
    <row r="359" spans="1:81" x14ac:dyDescent="0.25">
      <c r="A359">
        <v>354</v>
      </c>
      <c r="B359" s="22">
        <f>EDATE(Plan!$B$5,A359-1)</f>
      </c>
      <c r="C359" s="14">
        <f>ROUND(AY359+MIN(E358+D359-AY359,$CC359),2)</f>
      </c>
      <c r="D359" s="14">
        <f>ROUND(ROUND(E358*100,0)*ROUND(D$3*100000,0)/1200000,0)/100</f>
      </c>
      <c r="E359" s="14">
        <f>ROUND(E358+D359-C359,2)</f>
      </c>
      <c r="F359" s="14">
        <f>ROUND(AZ359+MIN(H358+G359-AZ359,MAX(0,$CC359-BN359)),2)</f>
      </c>
      <c r="G359" s="14">
        <f>ROUND(ROUND(H358*100,0)*ROUND(G$3*100000,0)/1200000,0)/100</f>
      </c>
      <c r="H359" s="14">
        <f>ROUND(H358+G359-F359,2)</f>
      </c>
      <c r="I359" s="14">
        <f>ROUND(BA359+MIN(K358+J359-BA359,MAX(0,$CC359-BO359)),2)</f>
      </c>
      <c r="J359" s="14">
        <f>ROUND(ROUND(K358*100,0)*ROUND(J$3*100000,0)/1200000,0)/100</f>
      </c>
      <c r="K359" s="14">
        <f>ROUND(K358+J359-I359,2)</f>
      </c>
      <c r="L359" s="14">
        <f>ROUND(BB359+MIN(N358+M359-BB359,MAX(0,$CC359-BP359)),2)</f>
      </c>
      <c r="M359" s="14">
        <f>ROUND(ROUND(N358*100,0)*ROUND(M$3*100000,0)/1200000,0)/100</f>
      </c>
      <c r="N359" s="14">
        <f>ROUND(N358+M359-L359,2)</f>
      </c>
      <c r="O359" s="14">
        <f>ROUND(BC359+MIN(Q358+P359-BC359,MAX(0,$CC359-BQ359)),2)</f>
      </c>
      <c r="P359" s="14">
        <f>ROUND(ROUND(Q358*100,0)*ROUND(P$3*100000,0)/1200000,0)/100</f>
      </c>
      <c r="Q359" s="14">
        <f>ROUND(Q358+P359-O359,2)</f>
      </c>
      <c r="R359" s="14">
        <f>ROUND(BD359+MIN(T358+S359-BD359,MAX(0,$CC359-BR359)),2)</f>
      </c>
      <c r="S359" s="14">
        <f>ROUND(ROUND(T358*100,0)*ROUND(S$3*100000,0)/1200000,0)/100</f>
      </c>
      <c r="T359" s="14">
        <f>ROUND(T358+S359-R359,2)</f>
      </c>
      <c r="U359" s="14">
        <f>ROUND(BE359+MIN(W358+V359-BE359,MAX(0,$CC359-BS359)),2)</f>
      </c>
      <c r="V359" s="14">
        <f>ROUND(ROUND(W358*100,0)*ROUND(V$3*100000,0)/1200000,0)/100</f>
      </c>
      <c r="W359" s="14">
        <f>ROUND(W358+V359-U359,2)</f>
      </c>
      <c r="X359" s="14">
        <f>ROUND(BF359+MIN(Z358+Y359-BF359,MAX(0,$CC359-BT359)),2)</f>
      </c>
      <c r="Y359" s="14">
        <f>ROUND(ROUND(Z358*100,0)*ROUND(Y$3*100000,0)/1200000,0)/100</f>
      </c>
      <c r="Z359" s="14">
        <f>ROUND(Z358+Y359-X359,2)</f>
      </c>
      <c r="AA359" s="14">
        <f>ROUND(BG359+MIN(AC358+AB359-BG359,MAX(0,$CC359-BU359)),2)</f>
      </c>
      <c r="AB359" s="14">
        <f>ROUND(ROUND(AC358*100,0)*ROUND(AB$3*100000,0)/1200000,0)/100</f>
      </c>
      <c r="AC359" s="14">
        <f>ROUND(AC358+AB359-AA359,2)</f>
      </c>
      <c r="AD359" s="14">
        <f>ROUND(BH359+MIN(AF358+AE359-BH359,MAX(0,$CC359-BV359)),2)</f>
      </c>
      <c r="AE359" s="14">
        <f>ROUND(ROUND(AF358*100,0)*ROUND(AE$3*100000,0)/1200000,0)/100</f>
      </c>
      <c r="AF359" s="14">
        <f>ROUND(AF358+AE359-AD359,2)</f>
      </c>
      <c r="AG359" s="14">
        <f>ROUND(BI359+MIN(AI358+AH359-BI359,MAX(0,$CC359-BW359)),2)</f>
      </c>
      <c r="AH359" s="14">
        <f>ROUND(ROUND(AI358*100,0)*ROUND(AH$3*100000,0)/1200000,0)/100</f>
      </c>
      <c r="AI359" s="14">
        <f>ROUND(AI358+AH359-AG359,2)</f>
      </c>
      <c r="AJ359" s="14">
        <f>ROUND(BJ359+MIN(AL358+AK359-BJ359,MAX(0,$CC359-BX359)),2)</f>
      </c>
      <c r="AK359" s="14">
        <f>ROUND(ROUND(AL358*100,0)*ROUND(AK$3*100000,0)/1200000,0)/100</f>
      </c>
      <c r="AL359" s="14">
        <f>ROUND(AL358+AK359-AJ359,2)</f>
      </c>
      <c r="AM359" s="14">
        <f>ROUND(BK359+MIN(AO358+AN359-BK359,MAX(0,$CC359-BY359)),2)</f>
      </c>
      <c r="AN359" s="14">
        <f>ROUND(ROUND(AO358*100,0)*ROUND(AN$3*100000,0)/1200000,0)/100</f>
      </c>
      <c r="AO359" s="14">
        <f>ROUND(AO358+AN359-AM359,2)</f>
      </c>
      <c r="AP359" s="14">
        <f>ROUND(BL359+MIN(AR358+AQ359-BL359,MAX(0,$CC359-BZ359)),2)</f>
      </c>
      <c r="AQ359" s="14">
        <f>ROUND(ROUND(AR358*100,0)*ROUND(AQ$3*100000,0)/1200000,0)/100</f>
      </c>
      <c r="AR359" s="14">
        <f>ROUND(AR358+AQ359-AP359,2)</f>
      </c>
      <c r="AS359" s="14">
        <f>ROUND(BM359+MIN(AU358+AT359-BM359,MAX(0,$CC359-CA359)),2)</f>
      </c>
      <c r="AT359" s="14">
        <f>ROUND(ROUND(AU358*100,0)*ROUND(AT$3*100000,0)/1200000,0)/100</f>
      </c>
      <c r="AU359" s="14">
        <f>ROUND(AU358+AT359-AS359,2)</f>
      </c>
      <c r="AV359" s="11">
        <f>SUMIF($C$4:$AU$4,"Payment",C359:AU359)</f>
      </c>
      <c r="AW359" s="11">
        <f>SUMIF($C$4:$AU$4,"Interest",C359:AU359)</f>
      </c>
      <c r="AX359" s="11">
        <f>ROUND(SUMIF($C$4:$AU$4,"Balance",C359:AU359),2)</f>
      </c>
      <c r="AY359">
        <f>MIN(E358+D359,C$3)</f>
      </c>
      <c r="AZ359">
        <f>MIN(H358+G359,F$3)</f>
      </c>
      <c r="BA359">
        <f>MIN(K358+J359,I$3)</f>
      </c>
      <c r="BB359">
        <f>MIN(N358+M359,L$3)</f>
      </c>
      <c r="BC359">
        <f>MIN(Q358+P359,O$3)</f>
      </c>
      <c r="BD359">
        <f>MIN(T358+S359,R$3)</f>
      </c>
      <c r="BE359">
        <f>MIN(W358+V359,U$3)</f>
      </c>
      <c r="BF359">
        <f>MIN(Z358+Y359,X$3)</f>
      </c>
      <c r="BG359">
        <f>MIN(AC358+AB359,AA$3)</f>
      </c>
      <c r="BH359">
        <f>MIN(AF358+AE359,AD$3)</f>
      </c>
      <c r="BI359">
        <f>MIN(AI358+AH359,AG$3)</f>
      </c>
      <c r="BJ359">
        <f>MIN(AL358+AK359,AJ$3)</f>
      </c>
      <c r="BK359">
        <f>MIN(AO358+AN359,AM$3)</f>
      </c>
      <c r="BL359">
        <f>MIN(AR358+AQ359,AP$3)</f>
      </c>
      <c r="BM359">
        <f>MIN(AU358+AT359,AS$3)</f>
      </c>
      <c r="BN359">
        <f>E358+D359-AY359</f>
      </c>
      <c r="BO359">
        <f>BN359+H358+G359-AZ359</f>
      </c>
      <c r="BP359">
        <f>BO359+K358+J359-BA359</f>
      </c>
      <c r="BQ359">
        <f>BP359+N358+M359-BB359</f>
      </c>
      <c r="BR359">
        <f>BQ359+Q358+P359-BC359</f>
      </c>
      <c r="BS359">
        <f>BR359+T358+S359-BD359</f>
      </c>
      <c r="BT359">
        <f>BS359+W358+V359-BE359</f>
      </c>
      <c r="BU359">
        <f>BT359+Z358+Y359-BF359</f>
      </c>
      <c r="BV359">
        <f>BU359+AC358+AB359-BG359</f>
      </c>
      <c r="BW359">
        <f>BV359+AF358+AE359-BH359</f>
      </c>
      <c r="BX359">
        <f>BW359+AI358+AH359-BI359</f>
      </c>
      <c r="BY359">
        <f>BX359+AL358+AK359-BJ359</f>
      </c>
      <c r="BZ359">
        <f>BY359+AO358+AN359-BK359</f>
      </c>
      <c r="CA359">
        <f>BZ359+AR358+AQ359-BL359</f>
      </c>
      <c r="CB359">
        <f>CA359+AU358+AT359-BM359</f>
      </c>
      <c r="CC359">
        <f>MAX(0,Plan!$B$6-SUM(AY359:BM359))</f>
      </c>
    </row>
    <row r="360" spans="1:81" x14ac:dyDescent="0.25">
      <c r="A360">
        <v>355</v>
      </c>
      <c r="B360" s="22">
        <f>EDATE(Plan!$B$5,A360-1)</f>
      </c>
      <c r="C360" s="14">
        <f>ROUND(AY360+MIN(E359+D360-AY360,$CC360),2)</f>
      </c>
      <c r="D360" s="14">
        <f>ROUND(ROUND(E359*100,0)*ROUND(D$3*100000,0)/1200000,0)/100</f>
      </c>
      <c r="E360" s="14">
        <f>ROUND(E359+D360-C360,2)</f>
      </c>
      <c r="F360" s="14">
        <f>ROUND(AZ360+MIN(H359+G360-AZ360,MAX(0,$CC360-BN360)),2)</f>
      </c>
      <c r="G360" s="14">
        <f>ROUND(ROUND(H359*100,0)*ROUND(G$3*100000,0)/1200000,0)/100</f>
      </c>
      <c r="H360" s="14">
        <f>ROUND(H359+G360-F360,2)</f>
      </c>
      <c r="I360" s="14">
        <f>ROUND(BA360+MIN(K359+J360-BA360,MAX(0,$CC360-BO360)),2)</f>
      </c>
      <c r="J360" s="14">
        <f>ROUND(ROUND(K359*100,0)*ROUND(J$3*100000,0)/1200000,0)/100</f>
      </c>
      <c r="K360" s="14">
        <f>ROUND(K359+J360-I360,2)</f>
      </c>
      <c r="L360" s="14">
        <f>ROUND(BB360+MIN(N359+M360-BB360,MAX(0,$CC360-BP360)),2)</f>
      </c>
      <c r="M360" s="14">
        <f>ROUND(ROUND(N359*100,0)*ROUND(M$3*100000,0)/1200000,0)/100</f>
      </c>
      <c r="N360" s="14">
        <f>ROUND(N359+M360-L360,2)</f>
      </c>
      <c r="O360" s="14">
        <f>ROUND(BC360+MIN(Q359+P360-BC360,MAX(0,$CC360-BQ360)),2)</f>
      </c>
      <c r="P360" s="14">
        <f>ROUND(ROUND(Q359*100,0)*ROUND(P$3*100000,0)/1200000,0)/100</f>
      </c>
      <c r="Q360" s="14">
        <f>ROUND(Q359+P360-O360,2)</f>
      </c>
      <c r="R360" s="14">
        <f>ROUND(BD360+MIN(T359+S360-BD360,MAX(0,$CC360-BR360)),2)</f>
      </c>
      <c r="S360" s="14">
        <f>ROUND(ROUND(T359*100,0)*ROUND(S$3*100000,0)/1200000,0)/100</f>
      </c>
      <c r="T360" s="14">
        <f>ROUND(T359+S360-R360,2)</f>
      </c>
      <c r="U360" s="14">
        <f>ROUND(BE360+MIN(W359+V360-BE360,MAX(0,$CC360-BS360)),2)</f>
      </c>
      <c r="V360" s="14">
        <f>ROUND(ROUND(W359*100,0)*ROUND(V$3*100000,0)/1200000,0)/100</f>
      </c>
      <c r="W360" s="14">
        <f>ROUND(W359+V360-U360,2)</f>
      </c>
      <c r="X360" s="14">
        <f>ROUND(BF360+MIN(Z359+Y360-BF360,MAX(0,$CC360-BT360)),2)</f>
      </c>
      <c r="Y360" s="14">
        <f>ROUND(ROUND(Z359*100,0)*ROUND(Y$3*100000,0)/1200000,0)/100</f>
      </c>
      <c r="Z360" s="14">
        <f>ROUND(Z359+Y360-X360,2)</f>
      </c>
      <c r="AA360" s="14">
        <f>ROUND(BG360+MIN(AC359+AB360-BG360,MAX(0,$CC360-BU360)),2)</f>
      </c>
      <c r="AB360" s="14">
        <f>ROUND(ROUND(AC359*100,0)*ROUND(AB$3*100000,0)/1200000,0)/100</f>
      </c>
      <c r="AC360" s="14">
        <f>ROUND(AC359+AB360-AA360,2)</f>
      </c>
      <c r="AD360" s="14">
        <f>ROUND(BH360+MIN(AF359+AE360-BH360,MAX(0,$CC360-BV360)),2)</f>
      </c>
      <c r="AE360" s="14">
        <f>ROUND(ROUND(AF359*100,0)*ROUND(AE$3*100000,0)/1200000,0)/100</f>
      </c>
      <c r="AF360" s="14">
        <f>ROUND(AF359+AE360-AD360,2)</f>
      </c>
      <c r="AG360" s="14">
        <f>ROUND(BI360+MIN(AI359+AH360-BI360,MAX(0,$CC360-BW360)),2)</f>
      </c>
      <c r="AH360" s="14">
        <f>ROUND(ROUND(AI359*100,0)*ROUND(AH$3*100000,0)/1200000,0)/100</f>
      </c>
      <c r="AI360" s="14">
        <f>ROUND(AI359+AH360-AG360,2)</f>
      </c>
      <c r="AJ360" s="14">
        <f>ROUND(BJ360+MIN(AL359+AK360-BJ360,MAX(0,$CC360-BX360)),2)</f>
      </c>
      <c r="AK360" s="14">
        <f>ROUND(ROUND(AL359*100,0)*ROUND(AK$3*100000,0)/1200000,0)/100</f>
      </c>
      <c r="AL360" s="14">
        <f>ROUND(AL359+AK360-AJ360,2)</f>
      </c>
      <c r="AM360" s="14">
        <f>ROUND(BK360+MIN(AO359+AN360-BK360,MAX(0,$CC360-BY360)),2)</f>
      </c>
      <c r="AN360" s="14">
        <f>ROUND(ROUND(AO359*100,0)*ROUND(AN$3*100000,0)/1200000,0)/100</f>
      </c>
      <c r="AO360" s="14">
        <f>ROUND(AO359+AN360-AM360,2)</f>
      </c>
      <c r="AP360" s="14">
        <f>ROUND(BL360+MIN(AR359+AQ360-BL360,MAX(0,$CC360-BZ360)),2)</f>
      </c>
      <c r="AQ360" s="14">
        <f>ROUND(ROUND(AR359*100,0)*ROUND(AQ$3*100000,0)/1200000,0)/100</f>
      </c>
      <c r="AR360" s="14">
        <f>ROUND(AR359+AQ360-AP360,2)</f>
      </c>
      <c r="AS360" s="14">
        <f>ROUND(BM360+MIN(AU359+AT360-BM360,MAX(0,$CC360-CA360)),2)</f>
      </c>
      <c r="AT360" s="14">
        <f>ROUND(ROUND(AU359*100,0)*ROUND(AT$3*100000,0)/1200000,0)/100</f>
      </c>
      <c r="AU360" s="14">
        <f>ROUND(AU359+AT360-AS360,2)</f>
      </c>
      <c r="AV360" s="11">
        <f>SUMIF($C$4:$AU$4,"Payment",C360:AU360)</f>
      </c>
      <c r="AW360" s="11">
        <f>SUMIF($C$4:$AU$4,"Interest",C360:AU360)</f>
      </c>
      <c r="AX360" s="11">
        <f>ROUND(SUMIF($C$4:$AU$4,"Balance",C360:AU360),2)</f>
      </c>
      <c r="AY360">
        <f>MIN(E359+D360,C$3)</f>
      </c>
      <c r="AZ360">
        <f>MIN(H359+G360,F$3)</f>
      </c>
      <c r="BA360">
        <f>MIN(K359+J360,I$3)</f>
      </c>
      <c r="BB360">
        <f>MIN(N359+M360,L$3)</f>
      </c>
      <c r="BC360">
        <f>MIN(Q359+P360,O$3)</f>
      </c>
      <c r="BD360">
        <f>MIN(T359+S360,R$3)</f>
      </c>
      <c r="BE360">
        <f>MIN(W359+V360,U$3)</f>
      </c>
      <c r="BF360">
        <f>MIN(Z359+Y360,X$3)</f>
      </c>
      <c r="BG360">
        <f>MIN(AC359+AB360,AA$3)</f>
      </c>
      <c r="BH360">
        <f>MIN(AF359+AE360,AD$3)</f>
      </c>
      <c r="BI360">
        <f>MIN(AI359+AH360,AG$3)</f>
      </c>
      <c r="BJ360">
        <f>MIN(AL359+AK360,AJ$3)</f>
      </c>
      <c r="BK360">
        <f>MIN(AO359+AN360,AM$3)</f>
      </c>
      <c r="BL360">
        <f>MIN(AR359+AQ360,AP$3)</f>
      </c>
      <c r="BM360">
        <f>MIN(AU359+AT360,AS$3)</f>
      </c>
      <c r="BN360">
        <f>E359+D360-AY360</f>
      </c>
      <c r="BO360">
        <f>BN360+H359+G360-AZ360</f>
      </c>
      <c r="BP360">
        <f>BO360+K359+J360-BA360</f>
      </c>
      <c r="BQ360">
        <f>BP360+N359+M360-BB360</f>
      </c>
      <c r="BR360">
        <f>BQ360+Q359+P360-BC360</f>
      </c>
      <c r="BS360">
        <f>BR360+T359+S360-BD360</f>
      </c>
      <c r="BT360">
        <f>BS360+W359+V360-BE360</f>
      </c>
      <c r="BU360">
        <f>BT360+Z359+Y360-BF360</f>
      </c>
      <c r="BV360">
        <f>BU360+AC359+AB360-BG360</f>
      </c>
      <c r="BW360">
        <f>BV360+AF359+AE360-BH360</f>
      </c>
      <c r="BX360">
        <f>BW360+AI359+AH360-BI360</f>
      </c>
      <c r="BY360">
        <f>BX360+AL359+AK360-BJ360</f>
      </c>
      <c r="BZ360">
        <f>BY360+AO359+AN360-BK360</f>
      </c>
      <c r="CA360">
        <f>BZ360+AR359+AQ360-BL360</f>
      </c>
      <c r="CB360">
        <f>CA360+AU359+AT360-BM360</f>
      </c>
      <c r="CC360">
        <f>MAX(0,Plan!$B$6-SUM(AY360:BM360))</f>
      </c>
    </row>
    <row r="361" spans="1:81" x14ac:dyDescent="0.25">
      <c r="A361">
        <v>356</v>
      </c>
      <c r="B361" s="22">
        <f>EDATE(Plan!$B$5,A361-1)</f>
      </c>
      <c r="C361" s="14">
        <f>ROUND(AY361+MIN(E360+D361-AY361,$CC361),2)</f>
      </c>
      <c r="D361" s="14">
        <f>ROUND(ROUND(E360*100,0)*ROUND(D$3*100000,0)/1200000,0)/100</f>
      </c>
      <c r="E361" s="14">
        <f>ROUND(E360+D361-C361,2)</f>
      </c>
      <c r="F361" s="14">
        <f>ROUND(AZ361+MIN(H360+G361-AZ361,MAX(0,$CC361-BN361)),2)</f>
      </c>
      <c r="G361" s="14">
        <f>ROUND(ROUND(H360*100,0)*ROUND(G$3*100000,0)/1200000,0)/100</f>
      </c>
      <c r="H361" s="14">
        <f>ROUND(H360+G361-F361,2)</f>
      </c>
      <c r="I361" s="14">
        <f>ROUND(BA361+MIN(K360+J361-BA361,MAX(0,$CC361-BO361)),2)</f>
      </c>
      <c r="J361" s="14">
        <f>ROUND(ROUND(K360*100,0)*ROUND(J$3*100000,0)/1200000,0)/100</f>
      </c>
      <c r="K361" s="14">
        <f>ROUND(K360+J361-I361,2)</f>
      </c>
      <c r="L361" s="14">
        <f>ROUND(BB361+MIN(N360+M361-BB361,MAX(0,$CC361-BP361)),2)</f>
      </c>
      <c r="M361" s="14">
        <f>ROUND(ROUND(N360*100,0)*ROUND(M$3*100000,0)/1200000,0)/100</f>
      </c>
      <c r="N361" s="14">
        <f>ROUND(N360+M361-L361,2)</f>
      </c>
      <c r="O361" s="14">
        <f>ROUND(BC361+MIN(Q360+P361-BC361,MAX(0,$CC361-BQ361)),2)</f>
      </c>
      <c r="P361" s="14">
        <f>ROUND(ROUND(Q360*100,0)*ROUND(P$3*100000,0)/1200000,0)/100</f>
      </c>
      <c r="Q361" s="14">
        <f>ROUND(Q360+P361-O361,2)</f>
      </c>
      <c r="R361" s="14">
        <f>ROUND(BD361+MIN(T360+S361-BD361,MAX(0,$CC361-BR361)),2)</f>
      </c>
      <c r="S361" s="14">
        <f>ROUND(ROUND(T360*100,0)*ROUND(S$3*100000,0)/1200000,0)/100</f>
      </c>
      <c r="T361" s="14">
        <f>ROUND(T360+S361-R361,2)</f>
      </c>
      <c r="U361" s="14">
        <f>ROUND(BE361+MIN(W360+V361-BE361,MAX(0,$CC361-BS361)),2)</f>
      </c>
      <c r="V361" s="14">
        <f>ROUND(ROUND(W360*100,0)*ROUND(V$3*100000,0)/1200000,0)/100</f>
      </c>
      <c r="W361" s="14">
        <f>ROUND(W360+V361-U361,2)</f>
      </c>
      <c r="X361" s="14">
        <f>ROUND(BF361+MIN(Z360+Y361-BF361,MAX(0,$CC361-BT361)),2)</f>
      </c>
      <c r="Y361" s="14">
        <f>ROUND(ROUND(Z360*100,0)*ROUND(Y$3*100000,0)/1200000,0)/100</f>
      </c>
      <c r="Z361" s="14">
        <f>ROUND(Z360+Y361-X361,2)</f>
      </c>
      <c r="AA361" s="14">
        <f>ROUND(BG361+MIN(AC360+AB361-BG361,MAX(0,$CC361-BU361)),2)</f>
      </c>
      <c r="AB361" s="14">
        <f>ROUND(ROUND(AC360*100,0)*ROUND(AB$3*100000,0)/1200000,0)/100</f>
      </c>
      <c r="AC361" s="14">
        <f>ROUND(AC360+AB361-AA361,2)</f>
      </c>
      <c r="AD361" s="14">
        <f>ROUND(BH361+MIN(AF360+AE361-BH361,MAX(0,$CC361-BV361)),2)</f>
      </c>
      <c r="AE361" s="14">
        <f>ROUND(ROUND(AF360*100,0)*ROUND(AE$3*100000,0)/1200000,0)/100</f>
      </c>
      <c r="AF361" s="14">
        <f>ROUND(AF360+AE361-AD361,2)</f>
      </c>
      <c r="AG361" s="14">
        <f>ROUND(BI361+MIN(AI360+AH361-BI361,MAX(0,$CC361-BW361)),2)</f>
      </c>
      <c r="AH361" s="14">
        <f>ROUND(ROUND(AI360*100,0)*ROUND(AH$3*100000,0)/1200000,0)/100</f>
      </c>
      <c r="AI361" s="14">
        <f>ROUND(AI360+AH361-AG361,2)</f>
      </c>
      <c r="AJ361" s="14">
        <f>ROUND(BJ361+MIN(AL360+AK361-BJ361,MAX(0,$CC361-BX361)),2)</f>
      </c>
      <c r="AK361" s="14">
        <f>ROUND(ROUND(AL360*100,0)*ROUND(AK$3*100000,0)/1200000,0)/100</f>
      </c>
      <c r="AL361" s="14">
        <f>ROUND(AL360+AK361-AJ361,2)</f>
      </c>
      <c r="AM361" s="14">
        <f>ROUND(BK361+MIN(AO360+AN361-BK361,MAX(0,$CC361-BY361)),2)</f>
      </c>
      <c r="AN361" s="14">
        <f>ROUND(ROUND(AO360*100,0)*ROUND(AN$3*100000,0)/1200000,0)/100</f>
      </c>
      <c r="AO361" s="14">
        <f>ROUND(AO360+AN361-AM361,2)</f>
      </c>
      <c r="AP361" s="14">
        <f>ROUND(BL361+MIN(AR360+AQ361-BL361,MAX(0,$CC361-BZ361)),2)</f>
      </c>
      <c r="AQ361" s="14">
        <f>ROUND(ROUND(AR360*100,0)*ROUND(AQ$3*100000,0)/1200000,0)/100</f>
      </c>
      <c r="AR361" s="14">
        <f>ROUND(AR360+AQ361-AP361,2)</f>
      </c>
      <c r="AS361" s="14">
        <f>ROUND(BM361+MIN(AU360+AT361-BM361,MAX(0,$CC361-CA361)),2)</f>
      </c>
      <c r="AT361" s="14">
        <f>ROUND(ROUND(AU360*100,0)*ROUND(AT$3*100000,0)/1200000,0)/100</f>
      </c>
      <c r="AU361" s="14">
        <f>ROUND(AU360+AT361-AS361,2)</f>
      </c>
      <c r="AV361" s="11">
        <f>SUMIF($C$4:$AU$4,"Payment",C361:AU361)</f>
      </c>
      <c r="AW361" s="11">
        <f>SUMIF($C$4:$AU$4,"Interest",C361:AU361)</f>
      </c>
      <c r="AX361" s="11">
        <f>ROUND(SUMIF($C$4:$AU$4,"Balance",C361:AU361),2)</f>
      </c>
      <c r="AY361">
        <f>MIN(E360+D361,C$3)</f>
      </c>
      <c r="AZ361">
        <f>MIN(H360+G361,F$3)</f>
      </c>
      <c r="BA361">
        <f>MIN(K360+J361,I$3)</f>
      </c>
      <c r="BB361">
        <f>MIN(N360+M361,L$3)</f>
      </c>
      <c r="BC361">
        <f>MIN(Q360+P361,O$3)</f>
      </c>
      <c r="BD361">
        <f>MIN(T360+S361,R$3)</f>
      </c>
      <c r="BE361">
        <f>MIN(W360+V361,U$3)</f>
      </c>
      <c r="BF361">
        <f>MIN(Z360+Y361,X$3)</f>
      </c>
      <c r="BG361">
        <f>MIN(AC360+AB361,AA$3)</f>
      </c>
      <c r="BH361">
        <f>MIN(AF360+AE361,AD$3)</f>
      </c>
      <c r="BI361">
        <f>MIN(AI360+AH361,AG$3)</f>
      </c>
      <c r="BJ361">
        <f>MIN(AL360+AK361,AJ$3)</f>
      </c>
      <c r="BK361">
        <f>MIN(AO360+AN361,AM$3)</f>
      </c>
      <c r="BL361">
        <f>MIN(AR360+AQ361,AP$3)</f>
      </c>
      <c r="BM361">
        <f>MIN(AU360+AT361,AS$3)</f>
      </c>
      <c r="BN361">
        <f>E360+D361-AY361</f>
      </c>
      <c r="BO361">
        <f>BN361+H360+G361-AZ361</f>
      </c>
      <c r="BP361">
        <f>BO361+K360+J361-BA361</f>
      </c>
      <c r="BQ361">
        <f>BP361+N360+M361-BB361</f>
      </c>
      <c r="BR361">
        <f>BQ361+Q360+P361-BC361</f>
      </c>
      <c r="BS361">
        <f>BR361+T360+S361-BD361</f>
      </c>
      <c r="BT361">
        <f>BS361+W360+V361-BE361</f>
      </c>
      <c r="BU361">
        <f>BT361+Z360+Y361-BF361</f>
      </c>
      <c r="BV361">
        <f>BU361+AC360+AB361-BG361</f>
      </c>
      <c r="BW361">
        <f>BV361+AF360+AE361-BH361</f>
      </c>
      <c r="BX361">
        <f>BW361+AI360+AH361-BI361</f>
      </c>
      <c r="BY361">
        <f>BX361+AL360+AK361-BJ361</f>
      </c>
      <c r="BZ361">
        <f>BY361+AO360+AN361-BK361</f>
      </c>
      <c r="CA361">
        <f>BZ361+AR360+AQ361-BL361</f>
      </c>
      <c r="CB361">
        <f>CA361+AU360+AT361-BM361</f>
      </c>
      <c r="CC361">
        <f>MAX(0,Plan!$B$6-SUM(AY361:BM361))</f>
      </c>
    </row>
    <row r="362" spans="1:81" x14ac:dyDescent="0.25">
      <c r="A362">
        <v>357</v>
      </c>
      <c r="B362" s="22">
        <f>EDATE(Plan!$B$5,A362-1)</f>
      </c>
      <c r="C362" s="14">
        <f>ROUND(AY362+MIN(E361+D362-AY362,$CC362),2)</f>
      </c>
      <c r="D362" s="14">
        <f>ROUND(ROUND(E361*100,0)*ROUND(D$3*100000,0)/1200000,0)/100</f>
      </c>
      <c r="E362" s="14">
        <f>ROUND(E361+D362-C362,2)</f>
      </c>
      <c r="F362" s="14">
        <f>ROUND(AZ362+MIN(H361+G362-AZ362,MAX(0,$CC362-BN362)),2)</f>
      </c>
      <c r="G362" s="14">
        <f>ROUND(ROUND(H361*100,0)*ROUND(G$3*100000,0)/1200000,0)/100</f>
      </c>
      <c r="H362" s="14">
        <f>ROUND(H361+G362-F362,2)</f>
      </c>
      <c r="I362" s="14">
        <f>ROUND(BA362+MIN(K361+J362-BA362,MAX(0,$CC362-BO362)),2)</f>
      </c>
      <c r="J362" s="14">
        <f>ROUND(ROUND(K361*100,0)*ROUND(J$3*100000,0)/1200000,0)/100</f>
      </c>
      <c r="K362" s="14">
        <f>ROUND(K361+J362-I362,2)</f>
      </c>
      <c r="L362" s="14">
        <f>ROUND(BB362+MIN(N361+M362-BB362,MAX(0,$CC362-BP362)),2)</f>
      </c>
      <c r="M362" s="14">
        <f>ROUND(ROUND(N361*100,0)*ROUND(M$3*100000,0)/1200000,0)/100</f>
      </c>
      <c r="N362" s="14">
        <f>ROUND(N361+M362-L362,2)</f>
      </c>
      <c r="O362" s="14">
        <f>ROUND(BC362+MIN(Q361+P362-BC362,MAX(0,$CC362-BQ362)),2)</f>
      </c>
      <c r="P362" s="14">
        <f>ROUND(ROUND(Q361*100,0)*ROUND(P$3*100000,0)/1200000,0)/100</f>
      </c>
      <c r="Q362" s="14">
        <f>ROUND(Q361+P362-O362,2)</f>
      </c>
      <c r="R362" s="14">
        <f>ROUND(BD362+MIN(T361+S362-BD362,MAX(0,$CC362-BR362)),2)</f>
      </c>
      <c r="S362" s="14">
        <f>ROUND(ROUND(T361*100,0)*ROUND(S$3*100000,0)/1200000,0)/100</f>
      </c>
      <c r="T362" s="14">
        <f>ROUND(T361+S362-R362,2)</f>
      </c>
      <c r="U362" s="14">
        <f>ROUND(BE362+MIN(W361+V362-BE362,MAX(0,$CC362-BS362)),2)</f>
      </c>
      <c r="V362" s="14">
        <f>ROUND(ROUND(W361*100,0)*ROUND(V$3*100000,0)/1200000,0)/100</f>
      </c>
      <c r="W362" s="14">
        <f>ROUND(W361+V362-U362,2)</f>
      </c>
      <c r="X362" s="14">
        <f>ROUND(BF362+MIN(Z361+Y362-BF362,MAX(0,$CC362-BT362)),2)</f>
      </c>
      <c r="Y362" s="14">
        <f>ROUND(ROUND(Z361*100,0)*ROUND(Y$3*100000,0)/1200000,0)/100</f>
      </c>
      <c r="Z362" s="14">
        <f>ROUND(Z361+Y362-X362,2)</f>
      </c>
      <c r="AA362" s="14">
        <f>ROUND(BG362+MIN(AC361+AB362-BG362,MAX(0,$CC362-BU362)),2)</f>
      </c>
      <c r="AB362" s="14">
        <f>ROUND(ROUND(AC361*100,0)*ROUND(AB$3*100000,0)/1200000,0)/100</f>
      </c>
      <c r="AC362" s="14">
        <f>ROUND(AC361+AB362-AA362,2)</f>
      </c>
      <c r="AD362" s="14">
        <f>ROUND(BH362+MIN(AF361+AE362-BH362,MAX(0,$CC362-BV362)),2)</f>
      </c>
      <c r="AE362" s="14">
        <f>ROUND(ROUND(AF361*100,0)*ROUND(AE$3*100000,0)/1200000,0)/100</f>
      </c>
      <c r="AF362" s="14">
        <f>ROUND(AF361+AE362-AD362,2)</f>
      </c>
      <c r="AG362" s="14">
        <f>ROUND(BI362+MIN(AI361+AH362-BI362,MAX(0,$CC362-BW362)),2)</f>
      </c>
      <c r="AH362" s="14">
        <f>ROUND(ROUND(AI361*100,0)*ROUND(AH$3*100000,0)/1200000,0)/100</f>
      </c>
      <c r="AI362" s="14">
        <f>ROUND(AI361+AH362-AG362,2)</f>
      </c>
      <c r="AJ362" s="14">
        <f>ROUND(BJ362+MIN(AL361+AK362-BJ362,MAX(0,$CC362-BX362)),2)</f>
      </c>
      <c r="AK362" s="14">
        <f>ROUND(ROUND(AL361*100,0)*ROUND(AK$3*100000,0)/1200000,0)/100</f>
      </c>
      <c r="AL362" s="14">
        <f>ROUND(AL361+AK362-AJ362,2)</f>
      </c>
      <c r="AM362" s="14">
        <f>ROUND(BK362+MIN(AO361+AN362-BK362,MAX(0,$CC362-BY362)),2)</f>
      </c>
      <c r="AN362" s="14">
        <f>ROUND(ROUND(AO361*100,0)*ROUND(AN$3*100000,0)/1200000,0)/100</f>
      </c>
      <c r="AO362" s="14">
        <f>ROUND(AO361+AN362-AM362,2)</f>
      </c>
      <c r="AP362" s="14">
        <f>ROUND(BL362+MIN(AR361+AQ362-BL362,MAX(0,$CC362-BZ362)),2)</f>
      </c>
      <c r="AQ362" s="14">
        <f>ROUND(ROUND(AR361*100,0)*ROUND(AQ$3*100000,0)/1200000,0)/100</f>
      </c>
      <c r="AR362" s="14">
        <f>ROUND(AR361+AQ362-AP362,2)</f>
      </c>
      <c r="AS362" s="14">
        <f>ROUND(BM362+MIN(AU361+AT362-BM362,MAX(0,$CC362-CA362)),2)</f>
      </c>
      <c r="AT362" s="14">
        <f>ROUND(ROUND(AU361*100,0)*ROUND(AT$3*100000,0)/1200000,0)/100</f>
      </c>
      <c r="AU362" s="14">
        <f>ROUND(AU361+AT362-AS362,2)</f>
      </c>
      <c r="AV362" s="11">
        <f>SUMIF($C$4:$AU$4,"Payment",C362:AU362)</f>
      </c>
      <c r="AW362" s="11">
        <f>SUMIF($C$4:$AU$4,"Interest",C362:AU362)</f>
      </c>
      <c r="AX362" s="11">
        <f>ROUND(SUMIF($C$4:$AU$4,"Balance",C362:AU362),2)</f>
      </c>
      <c r="AY362">
        <f>MIN(E361+D362,C$3)</f>
      </c>
      <c r="AZ362">
        <f>MIN(H361+G362,F$3)</f>
      </c>
      <c r="BA362">
        <f>MIN(K361+J362,I$3)</f>
      </c>
      <c r="BB362">
        <f>MIN(N361+M362,L$3)</f>
      </c>
      <c r="BC362">
        <f>MIN(Q361+P362,O$3)</f>
      </c>
      <c r="BD362">
        <f>MIN(T361+S362,R$3)</f>
      </c>
      <c r="BE362">
        <f>MIN(W361+V362,U$3)</f>
      </c>
      <c r="BF362">
        <f>MIN(Z361+Y362,X$3)</f>
      </c>
      <c r="BG362">
        <f>MIN(AC361+AB362,AA$3)</f>
      </c>
      <c r="BH362">
        <f>MIN(AF361+AE362,AD$3)</f>
      </c>
      <c r="BI362">
        <f>MIN(AI361+AH362,AG$3)</f>
      </c>
      <c r="BJ362">
        <f>MIN(AL361+AK362,AJ$3)</f>
      </c>
      <c r="BK362">
        <f>MIN(AO361+AN362,AM$3)</f>
      </c>
      <c r="BL362">
        <f>MIN(AR361+AQ362,AP$3)</f>
      </c>
      <c r="BM362">
        <f>MIN(AU361+AT362,AS$3)</f>
      </c>
      <c r="BN362">
        <f>E361+D362-AY362</f>
      </c>
      <c r="BO362">
        <f>BN362+H361+G362-AZ362</f>
      </c>
      <c r="BP362">
        <f>BO362+K361+J362-BA362</f>
      </c>
      <c r="BQ362">
        <f>BP362+N361+M362-BB362</f>
      </c>
      <c r="BR362">
        <f>BQ362+Q361+P362-BC362</f>
      </c>
      <c r="BS362">
        <f>BR362+T361+S362-BD362</f>
      </c>
      <c r="BT362">
        <f>BS362+W361+V362-BE362</f>
      </c>
      <c r="BU362">
        <f>BT362+Z361+Y362-BF362</f>
      </c>
      <c r="BV362">
        <f>BU362+AC361+AB362-BG362</f>
      </c>
      <c r="BW362">
        <f>BV362+AF361+AE362-BH362</f>
      </c>
      <c r="BX362">
        <f>BW362+AI361+AH362-BI362</f>
      </c>
      <c r="BY362">
        <f>BX362+AL361+AK362-BJ362</f>
      </c>
      <c r="BZ362">
        <f>BY362+AO361+AN362-BK362</f>
      </c>
      <c r="CA362">
        <f>BZ362+AR361+AQ362-BL362</f>
      </c>
      <c r="CB362">
        <f>CA362+AU361+AT362-BM362</f>
      </c>
      <c r="CC362">
        <f>MAX(0,Plan!$B$6-SUM(AY362:BM362))</f>
      </c>
    </row>
    <row r="363" spans="1:81" x14ac:dyDescent="0.25">
      <c r="A363">
        <v>358</v>
      </c>
      <c r="B363" s="22">
        <f>EDATE(Plan!$B$5,A363-1)</f>
      </c>
      <c r="C363" s="14">
        <f>ROUND(AY363+MIN(E362+D363-AY363,$CC363),2)</f>
      </c>
      <c r="D363" s="14">
        <f>ROUND(ROUND(E362*100,0)*ROUND(D$3*100000,0)/1200000,0)/100</f>
      </c>
      <c r="E363" s="14">
        <f>ROUND(E362+D363-C363,2)</f>
      </c>
      <c r="F363" s="14">
        <f>ROUND(AZ363+MIN(H362+G363-AZ363,MAX(0,$CC363-BN363)),2)</f>
      </c>
      <c r="G363" s="14">
        <f>ROUND(ROUND(H362*100,0)*ROUND(G$3*100000,0)/1200000,0)/100</f>
      </c>
      <c r="H363" s="14">
        <f>ROUND(H362+G363-F363,2)</f>
      </c>
      <c r="I363" s="14">
        <f>ROUND(BA363+MIN(K362+J363-BA363,MAX(0,$CC363-BO363)),2)</f>
      </c>
      <c r="J363" s="14">
        <f>ROUND(ROUND(K362*100,0)*ROUND(J$3*100000,0)/1200000,0)/100</f>
      </c>
      <c r="K363" s="14">
        <f>ROUND(K362+J363-I363,2)</f>
      </c>
      <c r="L363" s="14">
        <f>ROUND(BB363+MIN(N362+M363-BB363,MAX(0,$CC363-BP363)),2)</f>
      </c>
      <c r="M363" s="14">
        <f>ROUND(ROUND(N362*100,0)*ROUND(M$3*100000,0)/1200000,0)/100</f>
      </c>
      <c r="N363" s="14">
        <f>ROUND(N362+M363-L363,2)</f>
      </c>
      <c r="O363" s="14">
        <f>ROUND(BC363+MIN(Q362+P363-BC363,MAX(0,$CC363-BQ363)),2)</f>
      </c>
      <c r="P363" s="14">
        <f>ROUND(ROUND(Q362*100,0)*ROUND(P$3*100000,0)/1200000,0)/100</f>
      </c>
      <c r="Q363" s="14">
        <f>ROUND(Q362+P363-O363,2)</f>
      </c>
      <c r="R363" s="14">
        <f>ROUND(BD363+MIN(T362+S363-BD363,MAX(0,$CC363-BR363)),2)</f>
      </c>
      <c r="S363" s="14">
        <f>ROUND(ROUND(T362*100,0)*ROUND(S$3*100000,0)/1200000,0)/100</f>
      </c>
      <c r="T363" s="14">
        <f>ROUND(T362+S363-R363,2)</f>
      </c>
      <c r="U363" s="14">
        <f>ROUND(BE363+MIN(W362+V363-BE363,MAX(0,$CC363-BS363)),2)</f>
      </c>
      <c r="V363" s="14">
        <f>ROUND(ROUND(W362*100,0)*ROUND(V$3*100000,0)/1200000,0)/100</f>
      </c>
      <c r="W363" s="14">
        <f>ROUND(W362+V363-U363,2)</f>
      </c>
      <c r="X363" s="14">
        <f>ROUND(BF363+MIN(Z362+Y363-BF363,MAX(0,$CC363-BT363)),2)</f>
      </c>
      <c r="Y363" s="14">
        <f>ROUND(ROUND(Z362*100,0)*ROUND(Y$3*100000,0)/1200000,0)/100</f>
      </c>
      <c r="Z363" s="14">
        <f>ROUND(Z362+Y363-X363,2)</f>
      </c>
      <c r="AA363" s="14">
        <f>ROUND(BG363+MIN(AC362+AB363-BG363,MAX(0,$CC363-BU363)),2)</f>
      </c>
      <c r="AB363" s="14">
        <f>ROUND(ROUND(AC362*100,0)*ROUND(AB$3*100000,0)/1200000,0)/100</f>
      </c>
      <c r="AC363" s="14">
        <f>ROUND(AC362+AB363-AA363,2)</f>
      </c>
      <c r="AD363" s="14">
        <f>ROUND(BH363+MIN(AF362+AE363-BH363,MAX(0,$CC363-BV363)),2)</f>
      </c>
      <c r="AE363" s="14">
        <f>ROUND(ROUND(AF362*100,0)*ROUND(AE$3*100000,0)/1200000,0)/100</f>
      </c>
      <c r="AF363" s="14">
        <f>ROUND(AF362+AE363-AD363,2)</f>
      </c>
      <c r="AG363" s="14">
        <f>ROUND(BI363+MIN(AI362+AH363-BI363,MAX(0,$CC363-BW363)),2)</f>
      </c>
      <c r="AH363" s="14">
        <f>ROUND(ROUND(AI362*100,0)*ROUND(AH$3*100000,0)/1200000,0)/100</f>
      </c>
      <c r="AI363" s="14">
        <f>ROUND(AI362+AH363-AG363,2)</f>
      </c>
      <c r="AJ363" s="14">
        <f>ROUND(BJ363+MIN(AL362+AK363-BJ363,MAX(0,$CC363-BX363)),2)</f>
      </c>
      <c r="AK363" s="14">
        <f>ROUND(ROUND(AL362*100,0)*ROUND(AK$3*100000,0)/1200000,0)/100</f>
      </c>
      <c r="AL363" s="14">
        <f>ROUND(AL362+AK363-AJ363,2)</f>
      </c>
      <c r="AM363" s="14">
        <f>ROUND(BK363+MIN(AO362+AN363-BK363,MAX(0,$CC363-BY363)),2)</f>
      </c>
      <c r="AN363" s="14">
        <f>ROUND(ROUND(AO362*100,0)*ROUND(AN$3*100000,0)/1200000,0)/100</f>
      </c>
      <c r="AO363" s="14">
        <f>ROUND(AO362+AN363-AM363,2)</f>
      </c>
      <c r="AP363" s="14">
        <f>ROUND(BL363+MIN(AR362+AQ363-BL363,MAX(0,$CC363-BZ363)),2)</f>
      </c>
      <c r="AQ363" s="14">
        <f>ROUND(ROUND(AR362*100,0)*ROUND(AQ$3*100000,0)/1200000,0)/100</f>
      </c>
      <c r="AR363" s="14">
        <f>ROUND(AR362+AQ363-AP363,2)</f>
      </c>
      <c r="AS363" s="14">
        <f>ROUND(BM363+MIN(AU362+AT363-BM363,MAX(0,$CC363-CA363)),2)</f>
      </c>
      <c r="AT363" s="14">
        <f>ROUND(ROUND(AU362*100,0)*ROUND(AT$3*100000,0)/1200000,0)/100</f>
      </c>
      <c r="AU363" s="14">
        <f>ROUND(AU362+AT363-AS363,2)</f>
      </c>
      <c r="AV363" s="11">
        <f>SUMIF($C$4:$AU$4,"Payment",C363:AU363)</f>
      </c>
      <c r="AW363" s="11">
        <f>SUMIF($C$4:$AU$4,"Interest",C363:AU363)</f>
      </c>
      <c r="AX363" s="11">
        <f>ROUND(SUMIF($C$4:$AU$4,"Balance",C363:AU363),2)</f>
      </c>
      <c r="AY363">
        <f>MIN(E362+D363,C$3)</f>
      </c>
      <c r="AZ363">
        <f>MIN(H362+G363,F$3)</f>
      </c>
      <c r="BA363">
        <f>MIN(K362+J363,I$3)</f>
      </c>
      <c r="BB363">
        <f>MIN(N362+M363,L$3)</f>
      </c>
      <c r="BC363">
        <f>MIN(Q362+P363,O$3)</f>
      </c>
      <c r="BD363">
        <f>MIN(T362+S363,R$3)</f>
      </c>
      <c r="BE363">
        <f>MIN(W362+V363,U$3)</f>
      </c>
      <c r="BF363">
        <f>MIN(Z362+Y363,X$3)</f>
      </c>
      <c r="BG363">
        <f>MIN(AC362+AB363,AA$3)</f>
      </c>
      <c r="BH363">
        <f>MIN(AF362+AE363,AD$3)</f>
      </c>
      <c r="BI363">
        <f>MIN(AI362+AH363,AG$3)</f>
      </c>
      <c r="BJ363">
        <f>MIN(AL362+AK363,AJ$3)</f>
      </c>
      <c r="BK363">
        <f>MIN(AO362+AN363,AM$3)</f>
      </c>
      <c r="BL363">
        <f>MIN(AR362+AQ363,AP$3)</f>
      </c>
      <c r="BM363">
        <f>MIN(AU362+AT363,AS$3)</f>
      </c>
      <c r="BN363">
        <f>E362+D363-AY363</f>
      </c>
      <c r="BO363">
        <f>BN363+H362+G363-AZ363</f>
      </c>
      <c r="BP363">
        <f>BO363+K362+J363-BA363</f>
      </c>
      <c r="BQ363">
        <f>BP363+N362+M363-BB363</f>
      </c>
      <c r="BR363">
        <f>BQ363+Q362+P363-BC363</f>
      </c>
      <c r="BS363">
        <f>BR363+T362+S363-BD363</f>
      </c>
      <c r="BT363">
        <f>BS363+W362+V363-BE363</f>
      </c>
      <c r="BU363">
        <f>BT363+Z362+Y363-BF363</f>
      </c>
      <c r="BV363">
        <f>BU363+AC362+AB363-BG363</f>
      </c>
      <c r="BW363">
        <f>BV363+AF362+AE363-BH363</f>
      </c>
      <c r="BX363">
        <f>BW363+AI362+AH363-BI363</f>
      </c>
      <c r="BY363">
        <f>BX363+AL362+AK363-BJ363</f>
      </c>
      <c r="BZ363">
        <f>BY363+AO362+AN363-BK363</f>
      </c>
      <c r="CA363">
        <f>BZ363+AR362+AQ363-BL363</f>
      </c>
      <c r="CB363">
        <f>CA363+AU362+AT363-BM363</f>
      </c>
      <c r="CC363">
        <f>MAX(0,Plan!$B$6-SUM(AY363:BM363))</f>
      </c>
    </row>
    <row r="364" spans="1:81" x14ac:dyDescent="0.25">
      <c r="A364">
        <v>359</v>
      </c>
      <c r="B364" s="22">
        <f>EDATE(Plan!$B$5,A364-1)</f>
      </c>
      <c r="C364" s="14">
        <f>ROUND(AY364+MIN(E363+D364-AY364,$CC364),2)</f>
      </c>
      <c r="D364" s="14">
        <f>ROUND(ROUND(E363*100,0)*ROUND(D$3*100000,0)/1200000,0)/100</f>
      </c>
      <c r="E364" s="14">
        <f>ROUND(E363+D364-C364,2)</f>
      </c>
      <c r="F364" s="14">
        <f>ROUND(AZ364+MIN(H363+G364-AZ364,MAX(0,$CC364-BN364)),2)</f>
      </c>
      <c r="G364" s="14">
        <f>ROUND(ROUND(H363*100,0)*ROUND(G$3*100000,0)/1200000,0)/100</f>
      </c>
      <c r="H364" s="14">
        <f>ROUND(H363+G364-F364,2)</f>
      </c>
      <c r="I364" s="14">
        <f>ROUND(BA364+MIN(K363+J364-BA364,MAX(0,$CC364-BO364)),2)</f>
      </c>
      <c r="J364" s="14">
        <f>ROUND(ROUND(K363*100,0)*ROUND(J$3*100000,0)/1200000,0)/100</f>
      </c>
      <c r="K364" s="14">
        <f>ROUND(K363+J364-I364,2)</f>
      </c>
      <c r="L364" s="14">
        <f>ROUND(BB364+MIN(N363+M364-BB364,MAX(0,$CC364-BP364)),2)</f>
      </c>
      <c r="M364" s="14">
        <f>ROUND(ROUND(N363*100,0)*ROUND(M$3*100000,0)/1200000,0)/100</f>
      </c>
      <c r="N364" s="14">
        <f>ROUND(N363+M364-L364,2)</f>
      </c>
      <c r="O364" s="14">
        <f>ROUND(BC364+MIN(Q363+P364-BC364,MAX(0,$CC364-BQ364)),2)</f>
      </c>
      <c r="P364" s="14">
        <f>ROUND(ROUND(Q363*100,0)*ROUND(P$3*100000,0)/1200000,0)/100</f>
      </c>
      <c r="Q364" s="14">
        <f>ROUND(Q363+P364-O364,2)</f>
      </c>
      <c r="R364" s="14">
        <f>ROUND(BD364+MIN(T363+S364-BD364,MAX(0,$CC364-BR364)),2)</f>
      </c>
      <c r="S364" s="14">
        <f>ROUND(ROUND(T363*100,0)*ROUND(S$3*100000,0)/1200000,0)/100</f>
      </c>
      <c r="T364" s="14">
        <f>ROUND(T363+S364-R364,2)</f>
      </c>
      <c r="U364" s="14">
        <f>ROUND(BE364+MIN(W363+V364-BE364,MAX(0,$CC364-BS364)),2)</f>
      </c>
      <c r="V364" s="14">
        <f>ROUND(ROUND(W363*100,0)*ROUND(V$3*100000,0)/1200000,0)/100</f>
      </c>
      <c r="W364" s="14">
        <f>ROUND(W363+V364-U364,2)</f>
      </c>
      <c r="X364" s="14">
        <f>ROUND(BF364+MIN(Z363+Y364-BF364,MAX(0,$CC364-BT364)),2)</f>
      </c>
      <c r="Y364" s="14">
        <f>ROUND(ROUND(Z363*100,0)*ROUND(Y$3*100000,0)/1200000,0)/100</f>
      </c>
      <c r="Z364" s="14">
        <f>ROUND(Z363+Y364-X364,2)</f>
      </c>
      <c r="AA364" s="14">
        <f>ROUND(BG364+MIN(AC363+AB364-BG364,MAX(0,$CC364-BU364)),2)</f>
      </c>
      <c r="AB364" s="14">
        <f>ROUND(ROUND(AC363*100,0)*ROUND(AB$3*100000,0)/1200000,0)/100</f>
      </c>
      <c r="AC364" s="14">
        <f>ROUND(AC363+AB364-AA364,2)</f>
      </c>
      <c r="AD364" s="14">
        <f>ROUND(BH364+MIN(AF363+AE364-BH364,MAX(0,$CC364-BV364)),2)</f>
      </c>
      <c r="AE364" s="14">
        <f>ROUND(ROUND(AF363*100,0)*ROUND(AE$3*100000,0)/1200000,0)/100</f>
      </c>
      <c r="AF364" s="14">
        <f>ROUND(AF363+AE364-AD364,2)</f>
      </c>
      <c r="AG364" s="14">
        <f>ROUND(BI364+MIN(AI363+AH364-BI364,MAX(0,$CC364-BW364)),2)</f>
      </c>
      <c r="AH364" s="14">
        <f>ROUND(ROUND(AI363*100,0)*ROUND(AH$3*100000,0)/1200000,0)/100</f>
      </c>
      <c r="AI364" s="14">
        <f>ROUND(AI363+AH364-AG364,2)</f>
      </c>
      <c r="AJ364" s="14">
        <f>ROUND(BJ364+MIN(AL363+AK364-BJ364,MAX(0,$CC364-BX364)),2)</f>
      </c>
      <c r="AK364" s="14">
        <f>ROUND(ROUND(AL363*100,0)*ROUND(AK$3*100000,0)/1200000,0)/100</f>
      </c>
      <c r="AL364" s="14">
        <f>ROUND(AL363+AK364-AJ364,2)</f>
      </c>
      <c r="AM364" s="14">
        <f>ROUND(BK364+MIN(AO363+AN364-BK364,MAX(0,$CC364-BY364)),2)</f>
      </c>
      <c r="AN364" s="14">
        <f>ROUND(ROUND(AO363*100,0)*ROUND(AN$3*100000,0)/1200000,0)/100</f>
      </c>
      <c r="AO364" s="14">
        <f>ROUND(AO363+AN364-AM364,2)</f>
      </c>
      <c r="AP364" s="14">
        <f>ROUND(BL364+MIN(AR363+AQ364-BL364,MAX(0,$CC364-BZ364)),2)</f>
      </c>
      <c r="AQ364" s="14">
        <f>ROUND(ROUND(AR363*100,0)*ROUND(AQ$3*100000,0)/1200000,0)/100</f>
      </c>
      <c r="AR364" s="14">
        <f>ROUND(AR363+AQ364-AP364,2)</f>
      </c>
      <c r="AS364" s="14">
        <f>ROUND(BM364+MIN(AU363+AT364-BM364,MAX(0,$CC364-CA364)),2)</f>
      </c>
      <c r="AT364" s="14">
        <f>ROUND(ROUND(AU363*100,0)*ROUND(AT$3*100000,0)/1200000,0)/100</f>
      </c>
      <c r="AU364" s="14">
        <f>ROUND(AU363+AT364-AS364,2)</f>
      </c>
      <c r="AV364" s="11">
        <f>SUMIF($C$4:$AU$4,"Payment",C364:AU364)</f>
      </c>
      <c r="AW364" s="11">
        <f>SUMIF($C$4:$AU$4,"Interest",C364:AU364)</f>
      </c>
      <c r="AX364" s="11">
        <f>ROUND(SUMIF($C$4:$AU$4,"Balance",C364:AU364),2)</f>
      </c>
      <c r="AY364">
        <f>MIN(E363+D364,C$3)</f>
      </c>
      <c r="AZ364">
        <f>MIN(H363+G364,F$3)</f>
      </c>
      <c r="BA364">
        <f>MIN(K363+J364,I$3)</f>
      </c>
      <c r="BB364">
        <f>MIN(N363+M364,L$3)</f>
      </c>
      <c r="BC364">
        <f>MIN(Q363+P364,O$3)</f>
      </c>
      <c r="BD364">
        <f>MIN(T363+S364,R$3)</f>
      </c>
      <c r="BE364">
        <f>MIN(W363+V364,U$3)</f>
      </c>
      <c r="BF364">
        <f>MIN(Z363+Y364,X$3)</f>
      </c>
      <c r="BG364">
        <f>MIN(AC363+AB364,AA$3)</f>
      </c>
      <c r="BH364">
        <f>MIN(AF363+AE364,AD$3)</f>
      </c>
      <c r="BI364">
        <f>MIN(AI363+AH364,AG$3)</f>
      </c>
      <c r="BJ364">
        <f>MIN(AL363+AK364,AJ$3)</f>
      </c>
      <c r="BK364">
        <f>MIN(AO363+AN364,AM$3)</f>
      </c>
      <c r="BL364">
        <f>MIN(AR363+AQ364,AP$3)</f>
      </c>
      <c r="BM364">
        <f>MIN(AU363+AT364,AS$3)</f>
      </c>
      <c r="BN364">
        <f>E363+D364-AY364</f>
      </c>
      <c r="BO364">
        <f>BN364+H363+G364-AZ364</f>
      </c>
      <c r="BP364">
        <f>BO364+K363+J364-BA364</f>
      </c>
      <c r="BQ364">
        <f>BP364+N363+M364-BB364</f>
      </c>
      <c r="BR364">
        <f>BQ364+Q363+P364-BC364</f>
      </c>
      <c r="BS364">
        <f>BR364+T363+S364-BD364</f>
      </c>
      <c r="BT364">
        <f>BS364+W363+V364-BE364</f>
      </c>
      <c r="BU364">
        <f>BT364+Z363+Y364-BF364</f>
      </c>
      <c r="BV364">
        <f>BU364+AC363+AB364-BG364</f>
      </c>
      <c r="BW364">
        <f>BV364+AF363+AE364-BH364</f>
      </c>
      <c r="BX364">
        <f>BW364+AI363+AH364-BI364</f>
      </c>
      <c r="BY364">
        <f>BX364+AL363+AK364-BJ364</f>
      </c>
      <c r="BZ364">
        <f>BY364+AO363+AN364-BK364</f>
      </c>
      <c r="CA364">
        <f>BZ364+AR363+AQ364-BL364</f>
      </c>
      <c r="CB364">
        <f>CA364+AU363+AT364-BM364</f>
      </c>
      <c r="CC364">
        <f>MAX(0,Plan!$B$6-SUM(AY364:BM364))</f>
      </c>
    </row>
    <row r="365" spans="1:81" x14ac:dyDescent="0.25">
      <c r="A365">
        <v>360</v>
      </c>
      <c r="B365" s="22">
        <f>EDATE(Plan!$B$5,A365-1)</f>
      </c>
      <c r="C365" s="14">
        <f>ROUND(AY365+MIN(E364+D365-AY365,$CC365),2)</f>
      </c>
      <c r="D365" s="14">
        <f>ROUND(ROUND(E364*100,0)*ROUND(D$3*100000,0)/1200000,0)/100</f>
      </c>
      <c r="E365" s="14">
        <f>ROUND(E364+D365-C365,2)</f>
      </c>
      <c r="F365" s="14">
        <f>ROUND(AZ365+MIN(H364+G365-AZ365,MAX(0,$CC365-BN365)),2)</f>
      </c>
      <c r="G365" s="14">
        <f>ROUND(ROUND(H364*100,0)*ROUND(G$3*100000,0)/1200000,0)/100</f>
      </c>
      <c r="H365" s="14">
        <f>ROUND(H364+G365-F365,2)</f>
      </c>
      <c r="I365" s="14">
        <f>ROUND(BA365+MIN(K364+J365-BA365,MAX(0,$CC365-BO365)),2)</f>
      </c>
      <c r="J365" s="14">
        <f>ROUND(ROUND(K364*100,0)*ROUND(J$3*100000,0)/1200000,0)/100</f>
      </c>
      <c r="K365" s="14">
        <f>ROUND(K364+J365-I365,2)</f>
      </c>
      <c r="L365" s="14">
        <f>ROUND(BB365+MIN(N364+M365-BB365,MAX(0,$CC365-BP365)),2)</f>
      </c>
      <c r="M365" s="14">
        <f>ROUND(ROUND(N364*100,0)*ROUND(M$3*100000,0)/1200000,0)/100</f>
      </c>
      <c r="N365" s="14">
        <f>ROUND(N364+M365-L365,2)</f>
      </c>
      <c r="O365" s="14">
        <f>ROUND(BC365+MIN(Q364+P365-BC365,MAX(0,$CC365-BQ365)),2)</f>
      </c>
      <c r="P365" s="14">
        <f>ROUND(ROUND(Q364*100,0)*ROUND(P$3*100000,0)/1200000,0)/100</f>
      </c>
      <c r="Q365" s="14">
        <f>ROUND(Q364+P365-O365,2)</f>
      </c>
      <c r="R365" s="14">
        <f>ROUND(BD365+MIN(T364+S365-BD365,MAX(0,$CC365-BR365)),2)</f>
      </c>
      <c r="S365" s="14">
        <f>ROUND(ROUND(T364*100,0)*ROUND(S$3*100000,0)/1200000,0)/100</f>
      </c>
      <c r="T365" s="14">
        <f>ROUND(T364+S365-R365,2)</f>
      </c>
      <c r="U365" s="14">
        <f>ROUND(BE365+MIN(W364+V365-BE365,MAX(0,$CC365-BS365)),2)</f>
      </c>
      <c r="V365" s="14">
        <f>ROUND(ROUND(W364*100,0)*ROUND(V$3*100000,0)/1200000,0)/100</f>
      </c>
      <c r="W365" s="14">
        <f>ROUND(W364+V365-U365,2)</f>
      </c>
      <c r="X365" s="14">
        <f>ROUND(BF365+MIN(Z364+Y365-BF365,MAX(0,$CC365-BT365)),2)</f>
      </c>
      <c r="Y365" s="14">
        <f>ROUND(ROUND(Z364*100,0)*ROUND(Y$3*100000,0)/1200000,0)/100</f>
      </c>
      <c r="Z365" s="14">
        <f>ROUND(Z364+Y365-X365,2)</f>
      </c>
      <c r="AA365" s="14">
        <f>ROUND(BG365+MIN(AC364+AB365-BG365,MAX(0,$CC365-BU365)),2)</f>
      </c>
      <c r="AB365" s="14">
        <f>ROUND(ROUND(AC364*100,0)*ROUND(AB$3*100000,0)/1200000,0)/100</f>
      </c>
      <c r="AC365" s="14">
        <f>ROUND(AC364+AB365-AA365,2)</f>
      </c>
      <c r="AD365" s="14">
        <f>ROUND(BH365+MIN(AF364+AE365-BH365,MAX(0,$CC365-BV365)),2)</f>
      </c>
      <c r="AE365" s="14">
        <f>ROUND(ROUND(AF364*100,0)*ROUND(AE$3*100000,0)/1200000,0)/100</f>
      </c>
      <c r="AF365" s="14">
        <f>ROUND(AF364+AE365-AD365,2)</f>
      </c>
      <c r="AG365" s="14">
        <f>ROUND(BI365+MIN(AI364+AH365-BI365,MAX(0,$CC365-BW365)),2)</f>
      </c>
      <c r="AH365" s="14">
        <f>ROUND(ROUND(AI364*100,0)*ROUND(AH$3*100000,0)/1200000,0)/100</f>
      </c>
      <c r="AI365" s="14">
        <f>ROUND(AI364+AH365-AG365,2)</f>
      </c>
      <c r="AJ365" s="14">
        <f>ROUND(BJ365+MIN(AL364+AK365-BJ365,MAX(0,$CC365-BX365)),2)</f>
      </c>
      <c r="AK365" s="14">
        <f>ROUND(ROUND(AL364*100,0)*ROUND(AK$3*100000,0)/1200000,0)/100</f>
      </c>
      <c r="AL365" s="14">
        <f>ROUND(AL364+AK365-AJ365,2)</f>
      </c>
      <c r="AM365" s="14">
        <f>ROUND(BK365+MIN(AO364+AN365-BK365,MAX(0,$CC365-BY365)),2)</f>
      </c>
      <c r="AN365" s="14">
        <f>ROUND(ROUND(AO364*100,0)*ROUND(AN$3*100000,0)/1200000,0)/100</f>
      </c>
      <c r="AO365" s="14">
        <f>ROUND(AO364+AN365-AM365,2)</f>
      </c>
      <c r="AP365" s="14">
        <f>ROUND(BL365+MIN(AR364+AQ365-BL365,MAX(0,$CC365-BZ365)),2)</f>
      </c>
      <c r="AQ365" s="14">
        <f>ROUND(ROUND(AR364*100,0)*ROUND(AQ$3*100000,0)/1200000,0)/100</f>
      </c>
      <c r="AR365" s="14">
        <f>ROUND(AR364+AQ365-AP365,2)</f>
      </c>
      <c r="AS365" s="14">
        <f>ROUND(BM365+MIN(AU364+AT365-BM365,MAX(0,$CC365-CA365)),2)</f>
      </c>
      <c r="AT365" s="14">
        <f>ROUND(ROUND(AU364*100,0)*ROUND(AT$3*100000,0)/1200000,0)/100</f>
      </c>
      <c r="AU365" s="14">
        <f>ROUND(AU364+AT365-AS365,2)</f>
      </c>
      <c r="AV365" s="11">
        <f>SUMIF($C$4:$AU$4,"Payment",C365:AU365)</f>
      </c>
      <c r="AW365" s="11">
        <f>SUMIF($C$4:$AU$4,"Interest",C365:AU365)</f>
      </c>
      <c r="AX365" s="11">
        <f>ROUND(SUMIF($C$4:$AU$4,"Balance",C365:AU365),2)</f>
      </c>
      <c r="AY365">
        <f>MIN(E364+D365,C$3)</f>
      </c>
      <c r="AZ365">
        <f>MIN(H364+G365,F$3)</f>
      </c>
      <c r="BA365">
        <f>MIN(K364+J365,I$3)</f>
      </c>
      <c r="BB365">
        <f>MIN(N364+M365,L$3)</f>
      </c>
      <c r="BC365">
        <f>MIN(Q364+P365,O$3)</f>
      </c>
      <c r="BD365">
        <f>MIN(T364+S365,R$3)</f>
      </c>
      <c r="BE365">
        <f>MIN(W364+V365,U$3)</f>
      </c>
      <c r="BF365">
        <f>MIN(Z364+Y365,X$3)</f>
      </c>
      <c r="BG365">
        <f>MIN(AC364+AB365,AA$3)</f>
      </c>
      <c r="BH365">
        <f>MIN(AF364+AE365,AD$3)</f>
      </c>
      <c r="BI365">
        <f>MIN(AI364+AH365,AG$3)</f>
      </c>
      <c r="BJ365">
        <f>MIN(AL364+AK365,AJ$3)</f>
      </c>
      <c r="BK365">
        <f>MIN(AO364+AN365,AM$3)</f>
      </c>
      <c r="BL365">
        <f>MIN(AR364+AQ365,AP$3)</f>
      </c>
      <c r="BM365">
        <f>MIN(AU364+AT365,AS$3)</f>
      </c>
      <c r="BN365">
        <f>E364+D365-AY365</f>
      </c>
      <c r="BO365">
        <f>BN365+H364+G365-AZ365</f>
      </c>
      <c r="BP365">
        <f>BO365+K364+J365-BA365</f>
      </c>
      <c r="BQ365">
        <f>BP365+N364+M365-BB365</f>
      </c>
      <c r="BR365">
        <f>BQ365+Q364+P365-BC365</f>
      </c>
      <c r="BS365">
        <f>BR365+T364+S365-BD365</f>
      </c>
      <c r="BT365">
        <f>BS365+W364+V365-BE365</f>
      </c>
      <c r="BU365">
        <f>BT365+Z364+Y365-BF365</f>
      </c>
      <c r="BV365">
        <f>BU365+AC364+AB365-BG365</f>
      </c>
      <c r="BW365">
        <f>BV365+AF364+AE365-BH365</f>
      </c>
      <c r="BX365">
        <f>BW365+AI364+AH365-BI365</f>
      </c>
      <c r="BY365">
        <f>BX365+AL364+AK365-BJ365</f>
      </c>
      <c r="BZ365">
        <f>BY365+AO364+AN365-BK365</f>
      </c>
      <c r="CA365">
        <f>BZ365+AR364+AQ365-BL365</f>
      </c>
      <c r="CB365">
        <f>CA365+AU364+AT365-BM365</f>
      </c>
      <c r="CC365">
        <f>MAX(0,Plan!$B$6-SUM(AY365:BM365))</f>
      </c>
    </row>
    <row r="366" spans="1:49" x14ac:dyDescent="0.25">
      <c r="A366" s="8" t="s">
        <v>31</v>
      </c>
      <c r="C366" s="23">
        <f>SUM(C6:C365)</f>
      </c>
      <c r="D366" s="23">
        <f>SUM(D6:D365)</f>
      </c>
      <c r="F366" s="23">
        <f>SUM(F6:F365)</f>
      </c>
      <c r="G366" s="23">
        <f>SUM(G6:G365)</f>
      </c>
      <c r="I366" s="23">
        <f>SUM(I6:I365)</f>
      </c>
      <c r="J366" s="23">
        <f>SUM(J6:J365)</f>
      </c>
      <c r="L366" s="23">
        <f>SUM(L6:L365)</f>
      </c>
      <c r="M366" s="23">
        <f>SUM(M6:M365)</f>
      </c>
      <c r="O366" s="23">
        <f>SUM(O6:O365)</f>
      </c>
      <c r="P366" s="23">
        <f>SUM(P6:P365)</f>
      </c>
      <c r="R366" s="23">
        <f>SUM(R6:R365)</f>
      </c>
      <c r="S366" s="23">
        <f>SUM(S6:S365)</f>
      </c>
      <c r="U366" s="23">
        <f>SUM(U6:U365)</f>
      </c>
      <c r="V366" s="23">
        <f>SUM(V6:V365)</f>
      </c>
      <c r="X366" s="23">
        <f>SUM(X6:X365)</f>
      </c>
      <c r="Y366" s="23">
        <f>SUM(Y6:Y365)</f>
      </c>
      <c r="AA366" s="23">
        <f>SUM(AA6:AA365)</f>
      </c>
      <c r="AB366" s="23">
        <f>SUM(AB6:AB365)</f>
      </c>
      <c r="AD366" s="23">
        <f>SUM(AD6:AD365)</f>
      </c>
      <c r="AE366" s="23">
        <f>SUM(AE6:AE365)</f>
      </c>
      <c r="AG366" s="23">
        <f>SUM(AG6:AG365)</f>
      </c>
      <c r="AH366" s="23">
        <f>SUM(AH6:AH365)</f>
      </c>
      <c r="AJ366" s="23">
        <f>SUM(AJ6:AJ365)</f>
      </c>
      <c r="AK366" s="23">
        <f>SUM(AK6:AK365)</f>
      </c>
      <c r="AM366" s="23">
        <f>SUM(AM6:AM365)</f>
      </c>
      <c r="AN366" s="23">
        <f>SUM(AN6:AN365)</f>
      </c>
      <c r="AP366" s="23">
        <f>SUM(AP6:AP365)</f>
      </c>
      <c r="AQ366" s="23">
        <f>SUM(AQ6:AQ365)</f>
      </c>
      <c r="AS366" s="23">
        <f>SUM(AS6:AS365)</f>
      </c>
      <c r="AT366" s="23">
        <f>SUM(AT6:AT365)</f>
      </c>
      <c r="AV366" s="9">
        <f>SUM(AV6:AV365)</f>
      </c>
      <c r="AW366" s="9">
        <f>SUM(AW6:AW365)</f>
      </c>
    </row>
  </sheetData>
  <mergeCells count="15"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</mergeCells>
  <pageMargins left="0.5" right="0.5" top="0.6" bottom="0.6" header="0.3" footer="0.3"/>
  <pageSetup paperSize="1" orientation="landscape" fitToWidth="1" fitToHeight="0"/>
  <headerFooter>
    <oddFooter>&amp;LDebt payoff spreadsheet from debtpayoffcalc.com&amp;RPage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14" customWidth="1"/>
    <col min="4" max="4" width="32" customWidth="1"/>
    <col min="5" max="6" width="16" customWidth="1"/>
    <col min="7" max="7" width="3" customWidth="1"/>
    <col min="8" max="8" width="24" customWidth="1"/>
    <col min="9" max="9" width="14" customWidth="1"/>
    <col min="10" max="10" width="16" customWidth="1"/>
  </cols>
  <sheetData>
    <row r="1" spans="1:1" x14ac:dyDescent="0.25">
      <c r="A1" s="1" t="s">
        <v>98</v>
      </c>
    </row>
    <row r="2" spans="1:1" x14ac:dyDescent="0.25">
      <c r="A2" s="3" t="s">
        <v>99</v>
      </c>
    </row>
    <row r="4" spans="1:10" x14ac:dyDescent="0.25">
      <c r="A4" s="4" t="s">
        <v>61</v>
      </c>
      <c r="B4" s="4" t="s">
        <v>47</v>
      </c>
      <c r="C4" s="4" t="s">
        <v>100</v>
      </c>
      <c r="D4" s="4" t="s">
        <v>101</v>
      </c>
      <c r="E4" s="4" t="s">
        <v>102</v>
      </c>
      <c r="F4" s="4" t="s">
        <v>103</v>
      </c>
      <c r="H4" s="4" t="s">
        <v>47</v>
      </c>
      <c r="I4" s="4" t="s">
        <v>104</v>
      </c>
      <c r="J4" s="4" t="s">
        <v>105</v>
      </c>
    </row>
    <row r="5" spans="1:10" x14ac:dyDescent="0.25">
      <c r="A5" s="24"/>
      <c r="B5" s="5"/>
      <c r="C5" s="6"/>
      <c r="D5" s="5"/>
      <c r="E5" s="11">
        <f>IF(C5="","",SUM($C$5:C5))</f>
      </c>
      <c r="F5" s="11">
        <f>IF(OR(C5="",B5=""),"",SUMIF($B$5:B5,B5,$C$5:C5))</f>
      </c>
      <c r="H5">
        <f>Plan!B15</f>
      </c>
      <c r="I5" s="11">
        <f>IF(H5="","",SUMIF($B$5:$B$304,H5,$C$5:$C$304))</f>
      </c>
      <c r="J5" s="11">
        <f>IF(H5="","",INDEX(Schedule!$C$6:$AU$6,1,3*Plan!G15-2))</f>
      </c>
    </row>
    <row r="6" spans="1:10" x14ac:dyDescent="0.25">
      <c r="A6" s="24"/>
      <c r="B6" s="5"/>
      <c r="C6" s="6"/>
      <c r="D6" s="5"/>
      <c r="E6" s="11">
        <f>IF(C6="","",SUM($C$5:C6))</f>
      </c>
      <c r="F6" s="11">
        <f>IF(OR(C6="",B6=""),"",SUMIF($B$5:B6,B6,$C$5:C6))</f>
      </c>
      <c r="H6">
        <f>Plan!B16</f>
      </c>
      <c r="I6" s="11">
        <f>IF(H6="","",SUMIF($B$5:$B$304,H6,$C$5:$C$304))</f>
      </c>
      <c r="J6" s="11">
        <f>IF(H6="","",INDEX(Schedule!$C$6:$AU$6,1,3*Plan!G16-2))</f>
      </c>
    </row>
    <row r="7" spans="1:10" x14ac:dyDescent="0.25">
      <c r="A7" s="24"/>
      <c r="B7" s="5"/>
      <c r="C7" s="6"/>
      <c r="D7" s="5"/>
      <c r="E7" s="11">
        <f>IF(C7="","",SUM($C$5:C7))</f>
      </c>
      <c r="F7" s="11">
        <f>IF(OR(C7="",B7=""),"",SUMIF($B$5:B7,B7,$C$5:C7))</f>
      </c>
      <c r="H7">
        <f>Plan!B17</f>
      </c>
      <c r="I7" s="11">
        <f>IF(H7="","",SUMIF($B$5:$B$304,H7,$C$5:$C$304))</f>
      </c>
      <c r="J7" s="11">
        <f>IF(H7="","",INDEX(Schedule!$C$6:$AU$6,1,3*Plan!G17-2))</f>
      </c>
    </row>
    <row r="8" spans="1:10" x14ac:dyDescent="0.25">
      <c r="A8" s="24"/>
      <c r="B8" s="5"/>
      <c r="C8" s="6"/>
      <c r="D8" s="5"/>
      <c r="E8" s="11">
        <f>IF(C8="","",SUM($C$5:C8))</f>
      </c>
      <c r="F8" s="11">
        <f>IF(OR(C8="",B8=""),"",SUMIF($B$5:B8,B8,$C$5:C8))</f>
      </c>
      <c r="H8">
        <f>Plan!B18</f>
      </c>
      <c r="I8" s="11">
        <f>IF(H8="","",SUMIF($B$5:$B$304,H8,$C$5:$C$304))</f>
      </c>
      <c r="J8" s="11">
        <f>IF(H8="","",INDEX(Schedule!$C$6:$AU$6,1,3*Plan!G18-2))</f>
      </c>
    </row>
    <row r="9" spans="1:10" x14ac:dyDescent="0.25">
      <c r="A9" s="24"/>
      <c r="B9" s="5"/>
      <c r="C9" s="6"/>
      <c r="D9" s="5"/>
      <c r="E9" s="11">
        <f>IF(C9="","",SUM($C$5:C9))</f>
      </c>
      <c r="F9" s="11">
        <f>IF(OR(C9="",B9=""),"",SUMIF($B$5:B9,B9,$C$5:C9))</f>
      </c>
      <c r="H9">
        <f>Plan!B19</f>
      </c>
      <c r="I9" s="11">
        <f>IF(H9="","",SUMIF($B$5:$B$304,H9,$C$5:$C$304))</f>
      </c>
      <c r="J9" s="11">
        <f>IF(H9="","",INDEX(Schedule!$C$6:$AU$6,1,3*Plan!G19-2))</f>
      </c>
    </row>
    <row r="10" spans="1:10" x14ac:dyDescent="0.25">
      <c r="A10" s="24"/>
      <c r="B10" s="5"/>
      <c r="C10" s="6"/>
      <c r="D10" s="5"/>
      <c r="E10" s="11">
        <f>IF(C10="","",SUM($C$5:C10))</f>
      </c>
      <c r="F10" s="11">
        <f>IF(OR(C10="",B10=""),"",SUMIF($B$5:B10,B10,$C$5:C10))</f>
      </c>
      <c r="H10">
        <f>Plan!B20</f>
      </c>
      <c r="I10" s="11">
        <f>IF(H10="","",SUMIF($B$5:$B$304,H10,$C$5:$C$304))</f>
      </c>
      <c r="J10" s="11">
        <f>IF(H10="","",INDEX(Schedule!$C$6:$AU$6,1,3*Plan!G20-2))</f>
      </c>
    </row>
    <row r="11" spans="1:10" x14ac:dyDescent="0.25">
      <c r="A11" s="24"/>
      <c r="B11" s="5"/>
      <c r="C11" s="6"/>
      <c r="D11" s="5"/>
      <c r="E11" s="11">
        <f>IF(C11="","",SUM($C$5:C11))</f>
      </c>
      <c r="F11" s="11">
        <f>IF(OR(C11="",B11=""),"",SUMIF($B$5:B11,B11,$C$5:C11))</f>
      </c>
      <c r="H11">
        <f>Plan!B21</f>
      </c>
      <c r="I11" s="11">
        <f>IF(H11="","",SUMIF($B$5:$B$304,H11,$C$5:$C$304))</f>
      </c>
      <c r="J11" s="11">
        <f>IF(H11="","",INDEX(Schedule!$C$6:$AU$6,1,3*Plan!G21-2))</f>
      </c>
    </row>
    <row r="12" spans="1:10" x14ac:dyDescent="0.25">
      <c r="A12" s="24"/>
      <c r="B12" s="5"/>
      <c r="C12" s="6"/>
      <c r="D12" s="5"/>
      <c r="E12" s="11">
        <f>IF(C12="","",SUM($C$5:C12))</f>
      </c>
      <c r="F12" s="11">
        <f>IF(OR(C12="",B12=""),"",SUMIF($B$5:B12,B12,$C$5:C12))</f>
      </c>
      <c r="H12">
        <f>Plan!B22</f>
      </c>
      <c r="I12" s="11">
        <f>IF(H12="","",SUMIF($B$5:$B$304,H12,$C$5:$C$304))</f>
      </c>
      <c r="J12" s="11">
        <f>IF(H12="","",INDEX(Schedule!$C$6:$AU$6,1,3*Plan!G22-2))</f>
      </c>
    </row>
    <row r="13" spans="1:10" x14ac:dyDescent="0.25">
      <c r="A13" s="24"/>
      <c r="B13" s="5"/>
      <c r="C13" s="6"/>
      <c r="D13" s="5"/>
      <c r="E13" s="11">
        <f>IF(C13="","",SUM($C$5:C13))</f>
      </c>
      <c r="F13" s="11">
        <f>IF(OR(C13="",B13=""),"",SUMIF($B$5:B13,B13,$C$5:C13))</f>
      </c>
      <c r="H13">
        <f>Plan!B23</f>
      </c>
      <c r="I13" s="11">
        <f>IF(H13="","",SUMIF($B$5:$B$304,H13,$C$5:$C$304))</f>
      </c>
      <c r="J13" s="11">
        <f>IF(H13="","",INDEX(Schedule!$C$6:$AU$6,1,3*Plan!G23-2))</f>
      </c>
    </row>
    <row r="14" spans="1:10" x14ac:dyDescent="0.25">
      <c r="A14" s="24"/>
      <c r="B14" s="5"/>
      <c r="C14" s="6"/>
      <c r="D14" s="5"/>
      <c r="E14" s="11">
        <f>IF(C14="","",SUM($C$5:C14))</f>
      </c>
      <c r="F14" s="11">
        <f>IF(OR(C14="",B14=""),"",SUMIF($B$5:B14,B14,$C$5:C14))</f>
      </c>
      <c r="H14">
        <f>Plan!B24</f>
      </c>
      <c r="I14" s="11">
        <f>IF(H14="","",SUMIF($B$5:$B$304,H14,$C$5:$C$304))</f>
      </c>
      <c r="J14" s="11">
        <f>IF(H14="","",INDEX(Schedule!$C$6:$AU$6,1,3*Plan!G24-2))</f>
      </c>
    </row>
    <row r="15" spans="1:10" x14ac:dyDescent="0.25">
      <c r="A15" s="24"/>
      <c r="B15" s="5"/>
      <c r="C15" s="6"/>
      <c r="D15" s="5"/>
      <c r="E15" s="11">
        <f>IF(C15="","",SUM($C$5:C15))</f>
      </c>
      <c r="F15" s="11">
        <f>IF(OR(C15="",B15=""),"",SUMIF($B$5:B15,B15,$C$5:C15))</f>
      </c>
      <c r="H15">
        <f>Plan!B25</f>
      </c>
      <c r="I15" s="11">
        <f>IF(H15="","",SUMIF($B$5:$B$304,H15,$C$5:$C$304))</f>
      </c>
      <c r="J15" s="11">
        <f>IF(H15="","",INDEX(Schedule!$C$6:$AU$6,1,3*Plan!G25-2))</f>
      </c>
    </row>
    <row r="16" spans="1:10" x14ac:dyDescent="0.25">
      <c r="A16" s="24"/>
      <c r="B16" s="5"/>
      <c r="C16" s="6"/>
      <c r="D16" s="5"/>
      <c r="E16" s="11">
        <f>IF(C16="","",SUM($C$5:C16))</f>
      </c>
      <c r="F16" s="11">
        <f>IF(OR(C16="",B16=""),"",SUMIF($B$5:B16,B16,$C$5:C16))</f>
      </c>
      <c r="H16">
        <f>Plan!B26</f>
      </c>
      <c r="I16" s="11">
        <f>IF(H16="","",SUMIF($B$5:$B$304,H16,$C$5:$C$304))</f>
      </c>
      <c r="J16" s="11">
        <f>IF(H16="","",INDEX(Schedule!$C$6:$AU$6,1,3*Plan!G26-2))</f>
      </c>
    </row>
    <row r="17" spans="1:10" x14ac:dyDescent="0.25">
      <c r="A17" s="24"/>
      <c r="B17" s="5"/>
      <c r="C17" s="6"/>
      <c r="D17" s="5"/>
      <c r="E17" s="11">
        <f>IF(C17="","",SUM($C$5:C17))</f>
      </c>
      <c r="F17" s="11">
        <f>IF(OR(C17="",B17=""),"",SUMIF($B$5:B17,B17,$C$5:C17))</f>
      </c>
      <c r="H17">
        <f>Plan!B27</f>
      </c>
      <c r="I17" s="11">
        <f>IF(H17="","",SUMIF($B$5:$B$304,H17,$C$5:$C$304))</f>
      </c>
      <c r="J17" s="11">
        <f>IF(H17="","",INDEX(Schedule!$C$6:$AU$6,1,3*Plan!G27-2))</f>
      </c>
    </row>
    <row r="18" spans="1:10" x14ac:dyDescent="0.25">
      <c r="A18" s="24"/>
      <c r="B18" s="5"/>
      <c r="C18" s="6"/>
      <c r="D18" s="5"/>
      <c r="E18" s="11">
        <f>IF(C18="","",SUM($C$5:C18))</f>
      </c>
      <c r="F18" s="11">
        <f>IF(OR(C18="",B18=""),"",SUMIF($B$5:B18,B18,$C$5:C18))</f>
      </c>
      <c r="H18">
        <f>Plan!B28</f>
      </c>
      <c r="I18" s="11">
        <f>IF(H18="","",SUMIF($B$5:$B$304,H18,$C$5:$C$304))</f>
      </c>
      <c r="J18" s="11">
        <f>IF(H18="","",INDEX(Schedule!$C$6:$AU$6,1,3*Plan!G28-2))</f>
      </c>
    </row>
    <row r="19" spans="1:10" x14ac:dyDescent="0.25">
      <c r="A19" s="24"/>
      <c r="B19" s="5"/>
      <c r="C19" s="6"/>
      <c r="D19" s="5"/>
      <c r="E19" s="11">
        <f>IF(C19="","",SUM($C$5:C19))</f>
      </c>
      <c r="F19" s="11">
        <f>IF(OR(C19="",B19=""),"",SUMIF($B$5:B19,B19,$C$5:C19))</f>
      </c>
      <c r="H19">
        <f>Plan!B29</f>
      </c>
      <c r="I19" s="11">
        <f>IF(H19="","",SUMIF($B$5:$B$304,H19,$C$5:$C$304))</f>
      </c>
      <c r="J19" s="11">
        <f>IF(H19="","",INDEX(Schedule!$C$6:$AU$6,1,3*Plan!G29-2))</f>
      </c>
    </row>
    <row r="20" spans="1:6" x14ac:dyDescent="0.25">
      <c r="A20" s="24"/>
      <c r="B20" s="5"/>
      <c r="C20" s="6"/>
      <c r="D20" s="5"/>
      <c r="E20" s="11">
        <f>IF(C20="","",SUM($C$5:C20))</f>
      </c>
      <c r="F20" s="11">
        <f>IF(OR(C20="",B20=""),"",SUMIF($B$5:B20,B20,$C$5:C20))</f>
      </c>
    </row>
    <row r="21" spans="1:6" x14ac:dyDescent="0.25">
      <c r="A21" s="24"/>
      <c r="B21" s="5"/>
      <c r="C21" s="6"/>
      <c r="D21" s="5"/>
      <c r="E21" s="11">
        <f>IF(C21="","",SUM($C$5:C21))</f>
      </c>
      <c r="F21" s="11">
        <f>IF(OR(C21="",B21=""),"",SUMIF($B$5:B21,B21,$C$5:C21))</f>
      </c>
    </row>
    <row r="22" spans="1:6" x14ac:dyDescent="0.25">
      <c r="A22" s="24"/>
      <c r="B22" s="5"/>
      <c r="C22" s="6"/>
      <c r="D22" s="5"/>
      <c r="E22" s="11">
        <f>IF(C22="","",SUM($C$5:C22))</f>
      </c>
      <c r="F22" s="11">
        <f>IF(OR(C22="",B22=""),"",SUMIF($B$5:B22,B22,$C$5:C22))</f>
      </c>
    </row>
    <row r="23" spans="1:6" x14ac:dyDescent="0.25">
      <c r="A23" s="24"/>
      <c r="B23" s="5"/>
      <c r="C23" s="6"/>
      <c r="D23" s="5"/>
      <c r="E23" s="11">
        <f>IF(C23="","",SUM($C$5:C23))</f>
      </c>
      <c r="F23" s="11">
        <f>IF(OR(C23="",B23=""),"",SUMIF($B$5:B23,B23,$C$5:C23))</f>
      </c>
    </row>
    <row r="24" spans="1:6" x14ac:dyDescent="0.25">
      <c r="A24" s="24"/>
      <c r="B24" s="5"/>
      <c r="C24" s="6"/>
      <c r="D24" s="5"/>
      <c r="E24" s="11">
        <f>IF(C24="","",SUM($C$5:C24))</f>
      </c>
      <c r="F24" s="11">
        <f>IF(OR(C24="",B24=""),"",SUMIF($B$5:B24,B24,$C$5:C24))</f>
      </c>
    </row>
    <row r="25" spans="1:6" x14ac:dyDescent="0.25">
      <c r="A25" s="24"/>
      <c r="B25" s="5"/>
      <c r="C25" s="6"/>
      <c r="D25" s="5"/>
      <c r="E25" s="11">
        <f>IF(C25="","",SUM($C$5:C25))</f>
      </c>
      <c r="F25" s="11">
        <f>IF(OR(C25="",B25=""),"",SUMIF($B$5:B25,B25,$C$5:C25))</f>
      </c>
    </row>
    <row r="26" spans="1:6" x14ac:dyDescent="0.25">
      <c r="A26" s="24"/>
      <c r="B26" s="5"/>
      <c r="C26" s="6"/>
      <c r="D26" s="5"/>
      <c r="E26" s="11">
        <f>IF(C26="","",SUM($C$5:C26))</f>
      </c>
      <c r="F26" s="11">
        <f>IF(OR(C26="",B26=""),"",SUMIF($B$5:B26,B26,$C$5:C26))</f>
      </c>
    </row>
    <row r="27" spans="1:6" x14ac:dyDescent="0.25">
      <c r="A27" s="24"/>
      <c r="B27" s="5"/>
      <c r="C27" s="6"/>
      <c r="D27" s="5"/>
      <c r="E27" s="11">
        <f>IF(C27="","",SUM($C$5:C27))</f>
      </c>
      <c r="F27" s="11">
        <f>IF(OR(C27="",B27=""),"",SUMIF($B$5:B27,B27,$C$5:C27))</f>
      </c>
    </row>
    <row r="28" spans="1:6" x14ac:dyDescent="0.25">
      <c r="A28" s="24"/>
      <c r="B28" s="5"/>
      <c r="C28" s="6"/>
      <c r="D28" s="5"/>
      <c r="E28" s="11">
        <f>IF(C28="","",SUM($C$5:C28))</f>
      </c>
      <c r="F28" s="11">
        <f>IF(OR(C28="",B28=""),"",SUMIF($B$5:B28,B28,$C$5:C28))</f>
      </c>
    </row>
    <row r="29" spans="1:6" x14ac:dyDescent="0.25">
      <c r="A29" s="24"/>
      <c r="B29" s="5"/>
      <c r="C29" s="6"/>
      <c r="D29" s="5"/>
      <c r="E29" s="11">
        <f>IF(C29="","",SUM($C$5:C29))</f>
      </c>
      <c r="F29" s="11">
        <f>IF(OR(C29="",B29=""),"",SUMIF($B$5:B29,B29,$C$5:C29))</f>
      </c>
    </row>
    <row r="30" spans="1:6" x14ac:dyDescent="0.25">
      <c r="A30" s="24"/>
      <c r="B30" s="5"/>
      <c r="C30" s="6"/>
      <c r="D30" s="5"/>
      <c r="E30" s="11">
        <f>IF(C30="","",SUM($C$5:C30))</f>
      </c>
      <c r="F30" s="11">
        <f>IF(OR(C30="",B30=""),"",SUMIF($B$5:B30,B30,$C$5:C30))</f>
      </c>
    </row>
    <row r="31" spans="1:6" x14ac:dyDescent="0.25">
      <c r="A31" s="24"/>
      <c r="B31" s="5"/>
      <c r="C31" s="6"/>
      <c r="D31" s="5"/>
      <c r="E31" s="11">
        <f>IF(C31="","",SUM($C$5:C31))</f>
      </c>
      <c r="F31" s="11">
        <f>IF(OR(C31="",B31=""),"",SUMIF($B$5:B31,B31,$C$5:C31))</f>
      </c>
    </row>
    <row r="32" spans="1:6" x14ac:dyDescent="0.25">
      <c r="A32" s="24"/>
      <c r="B32" s="5"/>
      <c r="C32" s="6"/>
      <c r="D32" s="5"/>
      <c r="E32" s="11">
        <f>IF(C32="","",SUM($C$5:C32))</f>
      </c>
      <c r="F32" s="11">
        <f>IF(OR(C32="",B32=""),"",SUMIF($B$5:B32,B32,$C$5:C32))</f>
      </c>
    </row>
    <row r="33" spans="1:6" x14ac:dyDescent="0.25">
      <c r="A33" s="24"/>
      <c r="B33" s="5"/>
      <c r="C33" s="6"/>
      <c r="D33" s="5"/>
      <c r="E33" s="11">
        <f>IF(C33="","",SUM($C$5:C33))</f>
      </c>
      <c r="F33" s="11">
        <f>IF(OR(C33="",B33=""),"",SUMIF($B$5:B33,B33,$C$5:C33))</f>
      </c>
    </row>
    <row r="34" spans="1:6" x14ac:dyDescent="0.25">
      <c r="A34" s="24"/>
      <c r="B34" s="5"/>
      <c r="C34" s="6"/>
      <c r="D34" s="5"/>
      <c r="E34" s="11">
        <f>IF(C34="","",SUM($C$5:C34))</f>
      </c>
      <c r="F34" s="11">
        <f>IF(OR(C34="",B34=""),"",SUMIF($B$5:B34,B34,$C$5:C34))</f>
      </c>
    </row>
    <row r="35" spans="1:6" x14ac:dyDescent="0.25">
      <c r="A35" s="24"/>
      <c r="B35" s="5"/>
      <c r="C35" s="6"/>
      <c r="D35" s="5"/>
      <c r="E35" s="11">
        <f>IF(C35="","",SUM($C$5:C35))</f>
      </c>
      <c r="F35" s="11">
        <f>IF(OR(C35="",B35=""),"",SUMIF($B$5:B35,B35,$C$5:C35))</f>
      </c>
    </row>
    <row r="36" spans="1:6" x14ac:dyDescent="0.25">
      <c r="A36" s="24"/>
      <c r="B36" s="5"/>
      <c r="C36" s="6"/>
      <c r="D36" s="5"/>
      <c r="E36" s="11">
        <f>IF(C36="","",SUM($C$5:C36))</f>
      </c>
      <c r="F36" s="11">
        <f>IF(OR(C36="",B36=""),"",SUMIF($B$5:B36,B36,$C$5:C36))</f>
      </c>
    </row>
    <row r="37" spans="1:6" x14ac:dyDescent="0.25">
      <c r="A37" s="24"/>
      <c r="B37" s="5"/>
      <c r="C37" s="6"/>
      <c r="D37" s="5"/>
      <c r="E37" s="11">
        <f>IF(C37="","",SUM($C$5:C37))</f>
      </c>
      <c r="F37" s="11">
        <f>IF(OR(C37="",B37=""),"",SUMIF($B$5:B37,B37,$C$5:C37))</f>
      </c>
    </row>
    <row r="38" spans="1:6" x14ac:dyDescent="0.25">
      <c r="A38" s="24"/>
      <c r="B38" s="5"/>
      <c r="C38" s="6"/>
      <c r="D38" s="5"/>
      <c r="E38" s="11">
        <f>IF(C38="","",SUM($C$5:C38))</f>
      </c>
      <c r="F38" s="11">
        <f>IF(OR(C38="",B38=""),"",SUMIF($B$5:B38,B38,$C$5:C38))</f>
      </c>
    </row>
    <row r="39" spans="1:6" x14ac:dyDescent="0.25">
      <c r="A39" s="24"/>
      <c r="B39" s="5"/>
      <c r="C39" s="6"/>
      <c r="D39" s="5"/>
      <c r="E39" s="11">
        <f>IF(C39="","",SUM($C$5:C39))</f>
      </c>
      <c r="F39" s="11">
        <f>IF(OR(C39="",B39=""),"",SUMIF($B$5:B39,B39,$C$5:C39))</f>
      </c>
    </row>
    <row r="40" spans="1:6" x14ac:dyDescent="0.25">
      <c r="A40" s="24"/>
      <c r="B40" s="5"/>
      <c r="C40" s="6"/>
      <c r="D40" s="5"/>
      <c r="E40" s="11">
        <f>IF(C40="","",SUM($C$5:C40))</f>
      </c>
      <c r="F40" s="11">
        <f>IF(OR(C40="",B40=""),"",SUMIF($B$5:B40,B40,$C$5:C40))</f>
      </c>
    </row>
    <row r="41" spans="1:6" x14ac:dyDescent="0.25">
      <c r="A41" s="24"/>
      <c r="B41" s="5"/>
      <c r="C41" s="6"/>
      <c r="D41" s="5"/>
      <c r="E41" s="11">
        <f>IF(C41="","",SUM($C$5:C41))</f>
      </c>
      <c r="F41" s="11">
        <f>IF(OR(C41="",B41=""),"",SUMIF($B$5:B41,B41,$C$5:C41))</f>
      </c>
    </row>
    <row r="42" spans="1:6" x14ac:dyDescent="0.25">
      <c r="A42" s="24"/>
      <c r="B42" s="5"/>
      <c r="C42" s="6"/>
      <c r="D42" s="5"/>
      <c r="E42" s="11">
        <f>IF(C42="","",SUM($C$5:C42))</f>
      </c>
      <c r="F42" s="11">
        <f>IF(OR(C42="",B42=""),"",SUMIF($B$5:B42,B42,$C$5:C42))</f>
      </c>
    </row>
    <row r="43" spans="1:6" x14ac:dyDescent="0.25">
      <c r="A43" s="24"/>
      <c r="B43" s="5"/>
      <c r="C43" s="6"/>
      <c r="D43" s="5"/>
      <c r="E43" s="11">
        <f>IF(C43="","",SUM($C$5:C43))</f>
      </c>
      <c r="F43" s="11">
        <f>IF(OR(C43="",B43=""),"",SUMIF($B$5:B43,B43,$C$5:C43))</f>
      </c>
    </row>
    <row r="44" spans="1:6" x14ac:dyDescent="0.25">
      <c r="A44" s="24"/>
      <c r="B44" s="5"/>
      <c r="C44" s="6"/>
      <c r="D44" s="5"/>
      <c r="E44" s="11">
        <f>IF(C44="","",SUM($C$5:C44))</f>
      </c>
      <c r="F44" s="11">
        <f>IF(OR(C44="",B44=""),"",SUMIF($B$5:B44,B44,$C$5:C44))</f>
      </c>
    </row>
    <row r="45" spans="1:6" x14ac:dyDescent="0.25">
      <c r="A45" s="24"/>
      <c r="B45" s="5"/>
      <c r="C45" s="6"/>
      <c r="D45" s="5"/>
      <c r="E45" s="11">
        <f>IF(C45="","",SUM($C$5:C45))</f>
      </c>
      <c r="F45" s="11">
        <f>IF(OR(C45="",B45=""),"",SUMIF($B$5:B45,B45,$C$5:C45))</f>
      </c>
    </row>
    <row r="46" spans="1:6" x14ac:dyDescent="0.25">
      <c r="A46" s="24"/>
      <c r="B46" s="5"/>
      <c r="C46" s="6"/>
      <c r="D46" s="5"/>
      <c r="E46" s="11">
        <f>IF(C46="","",SUM($C$5:C46))</f>
      </c>
      <c r="F46" s="11">
        <f>IF(OR(C46="",B46=""),"",SUMIF($B$5:B46,B46,$C$5:C46))</f>
      </c>
    </row>
    <row r="47" spans="1:6" x14ac:dyDescent="0.25">
      <c r="A47" s="24"/>
      <c r="B47" s="5"/>
      <c r="C47" s="6"/>
      <c r="D47" s="5"/>
      <c r="E47" s="11">
        <f>IF(C47="","",SUM($C$5:C47))</f>
      </c>
      <c r="F47" s="11">
        <f>IF(OR(C47="",B47=""),"",SUMIF($B$5:B47,B47,$C$5:C47))</f>
      </c>
    </row>
    <row r="48" spans="1:6" x14ac:dyDescent="0.25">
      <c r="A48" s="24"/>
      <c r="B48" s="5"/>
      <c r="C48" s="6"/>
      <c r="D48" s="5"/>
      <c r="E48" s="11">
        <f>IF(C48="","",SUM($C$5:C48))</f>
      </c>
      <c r="F48" s="11">
        <f>IF(OR(C48="",B48=""),"",SUMIF($B$5:B48,B48,$C$5:C48))</f>
      </c>
    </row>
    <row r="49" spans="1:6" x14ac:dyDescent="0.25">
      <c r="A49" s="24"/>
      <c r="B49" s="5"/>
      <c r="C49" s="6"/>
      <c r="D49" s="5"/>
      <c r="E49" s="11">
        <f>IF(C49="","",SUM($C$5:C49))</f>
      </c>
      <c r="F49" s="11">
        <f>IF(OR(C49="",B49=""),"",SUMIF($B$5:B49,B49,$C$5:C49))</f>
      </c>
    </row>
    <row r="50" spans="1:6" x14ac:dyDescent="0.25">
      <c r="A50" s="24"/>
      <c r="B50" s="5"/>
      <c r="C50" s="6"/>
      <c r="D50" s="5"/>
      <c r="E50" s="11">
        <f>IF(C50="","",SUM($C$5:C50))</f>
      </c>
      <c r="F50" s="11">
        <f>IF(OR(C50="",B50=""),"",SUMIF($B$5:B50,B50,$C$5:C50))</f>
      </c>
    </row>
    <row r="51" spans="1:6" x14ac:dyDescent="0.25">
      <c r="A51" s="24"/>
      <c r="B51" s="5"/>
      <c r="C51" s="6"/>
      <c r="D51" s="5"/>
      <c r="E51" s="11">
        <f>IF(C51="","",SUM($C$5:C51))</f>
      </c>
      <c r="F51" s="11">
        <f>IF(OR(C51="",B51=""),"",SUMIF($B$5:B51,B51,$C$5:C51))</f>
      </c>
    </row>
    <row r="52" spans="1:6" x14ac:dyDescent="0.25">
      <c r="A52" s="24"/>
      <c r="B52" s="5"/>
      <c r="C52" s="6"/>
      <c r="D52" s="5"/>
      <c r="E52" s="11">
        <f>IF(C52="","",SUM($C$5:C52))</f>
      </c>
      <c r="F52" s="11">
        <f>IF(OR(C52="",B52=""),"",SUMIF($B$5:B52,B52,$C$5:C52))</f>
      </c>
    </row>
    <row r="53" spans="1:6" x14ac:dyDescent="0.25">
      <c r="A53" s="24"/>
      <c r="B53" s="5"/>
      <c r="C53" s="6"/>
      <c r="D53" s="5"/>
      <c r="E53" s="11">
        <f>IF(C53="","",SUM($C$5:C53))</f>
      </c>
      <c r="F53" s="11">
        <f>IF(OR(C53="",B53=""),"",SUMIF($B$5:B53,B53,$C$5:C53))</f>
      </c>
    </row>
    <row r="54" spans="1:6" x14ac:dyDescent="0.25">
      <c r="A54" s="24"/>
      <c r="B54" s="5"/>
      <c r="C54" s="6"/>
      <c r="D54" s="5"/>
      <c r="E54" s="11">
        <f>IF(C54="","",SUM($C$5:C54))</f>
      </c>
      <c r="F54" s="11">
        <f>IF(OR(C54="",B54=""),"",SUMIF($B$5:B54,B54,$C$5:C54))</f>
      </c>
    </row>
    <row r="55" spans="1:6" x14ac:dyDescent="0.25">
      <c r="A55" s="24"/>
      <c r="B55" s="5"/>
      <c r="C55" s="6"/>
      <c r="D55" s="5"/>
      <c r="E55" s="11">
        <f>IF(C55="","",SUM($C$5:C55))</f>
      </c>
      <c r="F55" s="11">
        <f>IF(OR(C55="",B55=""),"",SUMIF($B$5:B55,B55,$C$5:C55))</f>
      </c>
    </row>
    <row r="56" spans="1:6" x14ac:dyDescent="0.25">
      <c r="A56" s="24"/>
      <c r="B56" s="5"/>
      <c r="C56" s="6"/>
      <c r="D56" s="5"/>
      <c r="E56" s="11">
        <f>IF(C56="","",SUM($C$5:C56))</f>
      </c>
      <c r="F56" s="11">
        <f>IF(OR(C56="",B56=""),"",SUMIF($B$5:B56,B56,$C$5:C56))</f>
      </c>
    </row>
    <row r="57" spans="1:6" x14ac:dyDescent="0.25">
      <c r="A57" s="24"/>
      <c r="B57" s="5"/>
      <c r="C57" s="6"/>
      <c r="D57" s="5"/>
      <c r="E57" s="11">
        <f>IF(C57="","",SUM($C$5:C57))</f>
      </c>
      <c r="F57" s="11">
        <f>IF(OR(C57="",B57=""),"",SUMIF($B$5:B57,B57,$C$5:C57))</f>
      </c>
    </row>
    <row r="58" spans="1:6" x14ac:dyDescent="0.25">
      <c r="A58" s="24"/>
      <c r="B58" s="5"/>
      <c r="C58" s="6"/>
      <c r="D58" s="5"/>
      <c r="E58" s="11">
        <f>IF(C58="","",SUM($C$5:C58))</f>
      </c>
      <c r="F58" s="11">
        <f>IF(OR(C58="",B58=""),"",SUMIF($B$5:B58,B58,$C$5:C58))</f>
      </c>
    </row>
    <row r="59" spans="1:6" x14ac:dyDescent="0.25">
      <c r="A59" s="24"/>
      <c r="B59" s="5"/>
      <c r="C59" s="6"/>
      <c r="D59" s="5"/>
      <c r="E59" s="11">
        <f>IF(C59="","",SUM($C$5:C59))</f>
      </c>
      <c r="F59" s="11">
        <f>IF(OR(C59="",B59=""),"",SUMIF($B$5:B59,B59,$C$5:C59))</f>
      </c>
    </row>
    <row r="60" spans="1:6" x14ac:dyDescent="0.25">
      <c r="A60" s="24"/>
      <c r="B60" s="5"/>
      <c r="C60" s="6"/>
      <c r="D60" s="5"/>
      <c r="E60" s="11">
        <f>IF(C60="","",SUM($C$5:C60))</f>
      </c>
      <c r="F60" s="11">
        <f>IF(OR(C60="",B60=""),"",SUMIF($B$5:B60,B60,$C$5:C60))</f>
      </c>
    </row>
    <row r="61" spans="1:6" x14ac:dyDescent="0.25">
      <c r="A61" s="24"/>
      <c r="B61" s="5"/>
      <c r="C61" s="6"/>
      <c r="D61" s="5"/>
      <c r="E61" s="11">
        <f>IF(C61="","",SUM($C$5:C61))</f>
      </c>
      <c r="F61" s="11">
        <f>IF(OR(C61="",B61=""),"",SUMIF($B$5:B61,B61,$C$5:C61))</f>
      </c>
    </row>
    <row r="62" spans="1:6" x14ac:dyDescent="0.25">
      <c r="A62" s="24"/>
      <c r="B62" s="5"/>
      <c r="C62" s="6"/>
      <c r="D62" s="5"/>
      <c r="E62" s="11">
        <f>IF(C62="","",SUM($C$5:C62))</f>
      </c>
      <c r="F62" s="11">
        <f>IF(OR(C62="",B62=""),"",SUMIF($B$5:B62,B62,$C$5:C62))</f>
      </c>
    </row>
    <row r="63" spans="1:6" x14ac:dyDescent="0.25">
      <c r="A63" s="24"/>
      <c r="B63" s="5"/>
      <c r="C63" s="6"/>
      <c r="D63" s="5"/>
      <c r="E63" s="11">
        <f>IF(C63="","",SUM($C$5:C63))</f>
      </c>
      <c r="F63" s="11">
        <f>IF(OR(C63="",B63=""),"",SUMIF($B$5:B63,B63,$C$5:C63))</f>
      </c>
    </row>
    <row r="64" spans="1:6" x14ac:dyDescent="0.25">
      <c r="A64" s="24"/>
      <c r="B64" s="5"/>
      <c r="C64" s="6"/>
      <c r="D64" s="5"/>
      <c r="E64" s="11">
        <f>IF(C64="","",SUM($C$5:C64))</f>
      </c>
      <c r="F64" s="11">
        <f>IF(OR(C64="",B64=""),"",SUMIF($B$5:B64,B64,$C$5:C64))</f>
      </c>
    </row>
    <row r="65" spans="1:6" x14ac:dyDescent="0.25">
      <c r="A65" s="24"/>
      <c r="B65" s="5"/>
      <c r="C65" s="6"/>
      <c r="D65" s="5"/>
      <c r="E65" s="11">
        <f>IF(C65="","",SUM($C$5:C65))</f>
      </c>
      <c r="F65" s="11">
        <f>IF(OR(C65="",B65=""),"",SUMIF($B$5:B65,B65,$C$5:C65))</f>
      </c>
    </row>
    <row r="66" spans="1:6" x14ac:dyDescent="0.25">
      <c r="A66" s="24"/>
      <c r="B66" s="5"/>
      <c r="C66" s="6"/>
      <c r="D66" s="5"/>
      <c r="E66" s="11">
        <f>IF(C66="","",SUM($C$5:C66))</f>
      </c>
      <c r="F66" s="11">
        <f>IF(OR(C66="",B66=""),"",SUMIF($B$5:B66,B66,$C$5:C66))</f>
      </c>
    </row>
    <row r="67" spans="1:6" x14ac:dyDescent="0.25">
      <c r="A67" s="24"/>
      <c r="B67" s="5"/>
      <c r="C67" s="6"/>
      <c r="D67" s="5"/>
      <c r="E67" s="11">
        <f>IF(C67="","",SUM($C$5:C67))</f>
      </c>
      <c r="F67" s="11">
        <f>IF(OR(C67="",B67=""),"",SUMIF($B$5:B67,B67,$C$5:C67))</f>
      </c>
    </row>
    <row r="68" spans="1:6" x14ac:dyDescent="0.25">
      <c r="A68" s="24"/>
      <c r="B68" s="5"/>
      <c r="C68" s="6"/>
      <c r="D68" s="5"/>
      <c r="E68" s="11">
        <f>IF(C68="","",SUM($C$5:C68))</f>
      </c>
      <c r="F68" s="11">
        <f>IF(OR(C68="",B68=""),"",SUMIF($B$5:B68,B68,$C$5:C68))</f>
      </c>
    </row>
    <row r="69" spans="1:6" x14ac:dyDescent="0.25">
      <c r="A69" s="24"/>
      <c r="B69" s="5"/>
      <c r="C69" s="6"/>
      <c r="D69" s="5"/>
      <c r="E69" s="11">
        <f>IF(C69="","",SUM($C$5:C69))</f>
      </c>
      <c r="F69" s="11">
        <f>IF(OR(C69="",B69=""),"",SUMIF($B$5:B69,B69,$C$5:C69))</f>
      </c>
    </row>
    <row r="70" spans="1:6" x14ac:dyDescent="0.25">
      <c r="A70" s="24"/>
      <c r="B70" s="5"/>
      <c r="C70" s="6"/>
      <c r="D70" s="5"/>
      <c r="E70" s="11">
        <f>IF(C70="","",SUM($C$5:C70))</f>
      </c>
      <c r="F70" s="11">
        <f>IF(OR(C70="",B70=""),"",SUMIF($B$5:B70,B70,$C$5:C70))</f>
      </c>
    </row>
    <row r="71" spans="1:6" x14ac:dyDescent="0.25">
      <c r="A71" s="24"/>
      <c r="B71" s="5"/>
      <c r="C71" s="6"/>
      <c r="D71" s="5"/>
      <c r="E71" s="11">
        <f>IF(C71="","",SUM($C$5:C71))</f>
      </c>
      <c r="F71" s="11">
        <f>IF(OR(C71="",B71=""),"",SUMIF($B$5:B71,B71,$C$5:C71))</f>
      </c>
    </row>
    <row r="72" spans="1:6" x14ac:dyDescent="0.25">
      <c r="A72" s="24"/>
      <c r="B72" s="5"/>
      <c r="C72" s="6"/>
      <c r="D72" s="5"/>
      <c r="E72" s="11">
        <f>IF(C72="","",SUM($C$5:C72))</f>
      </c>
      <c r="F72" s="11">
        <f>IF(OR(C72="",B72=""),"",SUMIF($B$5:B72,B72,$C$5:C72))</f>
      </c>
    </row>
    <row r="73" spans="1:6" x14ac:dyDescent="0.25">
      <c r="A73" s="24"/>
      <c r="B73" s="5"/>
      <c r="C73" s="6"/>
      <c r="D73" s="5"/>
      <c r="E73" s="11">
        <f>IF(C73="","",SUM($C$5:C73))</f>
      </c>
      <c r="F73" s="11">
        <f>IF(OR(C73="",B73=""),"",SUMIF($B$5:B73,B73,$C$5:C73))</f>
      </c>
    </row>
    <row r="74" spans="1:6" x14ac:dyDescent="0.25">
      <c r="A74" s="24"/>
      <c r="B74" s="5"/>
      <c r="C74" s="6"/>
      <c r="D74" s="5"/>
      <c r="E74" s="11">
        <f>IF(C74="","",SUM($C$5:C74))</f>
      </c>
      <c r="F74" s="11">
        <f>IF(OR(C74="",B74=""),"",SUMIF($B$5:B74,B74,$C$5:C74))</f>
      </c>
    </row>
    <row r="75" spans="1:6" x14ac:dyDescent="0.25">
      <c r="A75" s="24"/>
      <c r="B75" s="5"/>
      <c r="C75" s="6"/>
      <c r="D75" s="5"/>
      <c r="E75" s="11">
        <f>IF(C75="","",SUM($C$5:C75))</f>
      </c>
      <c r="F75" s="11">
        <f>IF(OR(C75="",B75=""),"",SUMIF($B$5:B75,B75,$C$5:C75))</f>
      </c>
    </row>
    <row r="76" spans="1:6" x14ac:dyDescent="0.25">
      <c r="A76" s="24"/>
      <c r="B76" s="5"/>
      <c r="C76" s="6"/>
      <c r="D76" s="5"/>
      <c r="E76" s="11">
        <f>IF(C76="","",SUM($C$5:C76))</f>
      </c>
      <c r="F76" s="11">
        <f>IF(OR(C76="",B76=""),"",SUMIF($B$5:B76,B76,$C$5:C76))</f>
      </c>
    </row>
    <row r="77" spans="1:6" x14ac:dyDescent="0.25">
      <c r="A77" s="24"/>
      <c r="B77" s="5"/>
      <c r="C77" s="6"/>
      <c r="D77" s="5"/>
      <c r="E77" s="11">
        <f>IF(C77="","",SUM($C$5:C77))</f>
      </c>
      <c r="F77" s="11">
        <f>IF(OR(C77="",B77=""),"",SUMIF($B$5:B77,B77,$C$5:C77))</f>
      </c>
    </row>
    <row r="78" spans="1:6" x14ac:dyDescent="0.25">
      <c r="A78" s="24"/>
      <c r="B78" s="5"/>
      <c r="C78" s="6"/>
      <c r="D78" s="5"/>
      <c r="E78" s="11">
        <f>IF(C78="","",SUM($C$5:C78))</f>
      </c>
      <c r="F78" s="11">
        <f>IF(OR(C78="",B78=""),"",SUMIF($B$5:B78,B78,$C$5:C78))</f>
      </c>
    </row>
    <row r="79" spans="1:6" x14ac:dyDescent="0.25">
      <c r="A79" s="24"/>
      <c r="B79" s="5"/>
      <c r="C79" s="6"/>
      <c r="D79" s="5"/>
      <c r="E79" s="11">
        <f>IF(C79="","",SUM($C$5:C79))</f>
      </c>
      <c r="F79" s="11">
        <f>IF(OR(C79="",B79=""),"",SUMIF($B$5:B79,B79,$C$5:C79))</f>
      </c>
    </row>
    <row r="80" spans="1:6" x14ac:dyDescent="0.25">
      <c r="A80" s="24"/>
      <c r="B80" s="5"/>
      <c r="C80" s="6"/>
      <c r="D80" s="5"/>
      <c r="E80" s="11">
        <f>IF(C80="","",SUM($C$5:C80))</f>
      </c>
      <c r="F80" s="11">
        <f>IF(OR(C80="",B80=""),"",SUMIF($B$5:B80,B80,$C$5:C80))</f>
      </c>
    </row>
    <row r="81" spans="1:6" x14ac:dyDescent="0.25">
      <c r="A81" s="24"/>
      <c r="B81" s="5"/>
      <c r="C81" s="6"/>
      <c r="D81" s="5"/>
      <c r="E81" s="11">
        <f>IF(C81="","",SUM($C$5:C81))</f>
      </c>
      <c r="F81" s="11">
        <f>IF(OR(C81="",B81=""),"",SUMIF($B$5:B81,B81,$C$5:C81))</f>
      </c>
    </row>
    <row r="82" spans="1:6" x14ac:dyDescent="0.25">
      <c r="A82" s="24"/>
      <c r="B82" s="5"/>
      <c r="C82" s="6"/>
      <c r="D82" s="5"/>
      <c r="E82" s="11">
        <f>IF(C82="","",SUM($C$5:C82))</f>
      </c>
      <c r="F82" s="11">
        <f>IF(OR(C82="",B82=""),"",SUMIF($B$5:B82,B82,$C$5:C82))</f>
      </c>
    </row>
    <row r="83" spans="1:6" x14ac:dyDescent="0.25">
      <c r="A83" s="24"/>
      <c r="B83" s="5"/>
      <c r="C83" s="6"/>
      <c r="D83" s="5"/>
      <c r="E83" s="11">
        <f>IF(C83="","",SUM($C$5:C83))</f>
      </c>
      <c r="F83" s="11">
        <f>IF(OR(C83="",B83=""),"",SUMIF($B$5:B83,B83,$C$5:C83))</f>
      </c>
    </row>
    <row r="84" spans="1:6" x14ac:dyDescent="0.25">
      <c r="A84" s="24"/>
      <c r="B84" s="5"/>
      <c r="C84" s="6"/>
      <c r="D84" s="5"/>
      <c r="E84" s="11">
        <f>IF(C84="","",SUM($C$5:C84))</f>
      </c>
      <c r="F84" s="11">
        <f>IF(OR(C84="",B84=""),"",SUMIF($B$5:B84,B84,$C$5:C84))</f>
      </c>
    </row>
    <row r="85" spans="1:6" x14ac:dyDescent="0.25">
      <c r="A85" s="24"/>
      <c r="B85" s="5"/>
      <c r="C85" s="6"/>
      <c r="D85" s="5"/>
      <c r="E85" s="11">
        <f>IF(C85="","",SUM($C$5:C85))</f>
      </c>
      <c r="F85" s="11">
        <f>IF(OR(C85="",B85=""),"",SUMIF($B$5:B85,B85,$C$5:C85))</f>
      </c>
    </row>
    <row r="86" spans="1:6" x14ac:dyDescent="0.25">
      <c r="A86" s="24"/>
      <c r="B86" s="5"/>
      <c r="C86" s="6"/>
      <c r="D86" s="5"/>
      <c r="E86" s="11">
        <f>IF(C86="","",SUM($C$5:C86))</f>
      </c>
      <c r="F86" s="11">
        <f>IF(OR(C86="",B86=""),"",SUMIF($B$5:B86,B86,$C$5:C86))</f>
      </c>
    </row>
    <row r="87" spans="1:6" x14ac:dyDescent="0.25">
      <c r="A87" s="24"/>
      <c r="B87" s="5"/>
      <c r="C87" s="6"/>
      <c r="D87" s="5"/>
      <c r="E87" s="11">
        <f>IF(C87="","",SUM($C$5:C87))</f>
      </c>
      <c r="F87" s="11">
        <f>IF(OR(C87="",B87=""),"",SUMIF($B$5:B87,B87,$C$5:C87))</f>
      </c>
    </row>
    <row r="88" spans="1:6" x14ac:dyDescent="0.25">
      <c r="A88" s="24"/>
      <c r="B88" s="5"/>
      <c r="C88" s="6"/>
      <c r="D88" s="5"/>
      <c r="E88" s="11">
        <f>IF(C88="","",SUM($C$5:C88))</f>
      </c>
      <c r="F88" s="11">
        <f>IF(OR(C88="",B88=""),"",SUMIF($B$5:B88,B88,$C$5:C88))</f>
      </c>
    </row>
    <row r="89" spans="1:6" x14ac:dyDescent="0.25">
      <c r="A89" s="24"/>
      <c r="B89" s="5"/>
      <c r="C89" s="6"/>
      <c r="D89" s="5"/>
      <c r="E89" s="11">
        <f>IF(C89="","",SUM($C$5:C89))</f>
      </c>
      <c r="F89" s="11">
        <f>IF(OR(C89="",B89=""),"",SUMIF($B$5:B89,B89,$C$5:C89))</f>
      </c>
    </row>
    <row r="90" spans="1:6" x14ac:dyDescent="0.25">
      <c r="A90" s="24"/>
      <c r="B90" s="5"/>
      <c r="C90" s="6"/>
      <c r="D90" s="5"/>
      <c r="E90" s="11">
        <f>IF(C90="","",SUM($C$5:C90))</f>
      </c>
      <c r="F90" s="11">
        <f>IF(OR(C90="",B90=""),"",SUMIF($B$5:B90,B90,$C$5:C90))</f>
      </c>
    </row>
    <row r="91" spans="1:6" x14ac:dyDescent="0.25">
      <c r="A91" s="24"/>
      <c r="B91" s="5"/>
      <c r="C91" s="6"/>
      <c r="D91" s="5"/>
      <c r="E91" s="11">
        <f>IF(C91="","",SUM($C$5:C91))</f>
      </c>
      <c r="F91" s="11">
        <f>IF(OR(C91="",B91=""),"",SUMIF($B$5:B91,B91,$C$5:C91))</f>
      </c>
    </row>
    <row r="92" spans="1:6" x14ac:dyDescent="0.25">
      <c r="A92" s="24"/>
      <c r="B92" s="5"/>
      <c r="C92" s="6"/>
      <c r="D92" s="5"/>
      <c r="E92" s="11">
        <f>IF(C92="","",SUM($C$5:C92))</f>
      </c>
      <c r="F92" s="11">
        <f>IF(OR(C92="",B92=""),"",SUMIF($B$5:B92,B92,$C$5:C92))</f>
      </c>
    </row>
    <row r="93" spans="1:6" x14ac:dyDescent="0.25">
      <c r="A93" s="24"/>
      <c r="B93" s="5"/>
      <c r="C93" s="6"/>
      <c r="D93" s="5"/>
      <c r="E93" s="11">
        <f>IF(C93="","",SUM($C$5:C93))</f>
      </c>
      <c r="F93" s="11">
        <f>IF(OR(C93="",B93=""),"",SUMIF($B$5:B93,B93,$C$5:C93))</f>
      </c>
    </row>
    <row r="94" spans="1:6" x14ac:dyDescent="0.25">
      <c r="A94" s="24"/>
      <c r="B94" s="5"/>
      <c r="C94" s="6"/>
      <c r="D94" s="5"/>
      <c r="E94" s="11">
        <f>IF(C94="","",SUM($C$5:C94))</f>
      </c>
      <c r="F94" s="11">
        <f>IF(OR(C94="",B94=""),"",SUMIF($B$5:B94,B94,$C$5:C94))</f>
      </c>
    </row>
    <row r="95" spans="1:6" x14ac:dyDescent="0.25">
      <c r="A95" s="24"/>
      <c r="B95" s="5"/>
      <c r="C95" s="6"/>
      <c r="D95" s="5"/>
      <c r="E95" s="11">
        <f>IF(C95="","",SUM($C$5:C95))</f>
      </c>
      <c r="F95" s="11">
        <f>IF(OR(C95="",B95=""),"",SUMIF($B$5:B95,B95,$C$5:C95))</f>
      </c>
    </row>
    <row r="96" spans="1:6" x14ac:dyDescent="0.25">
      <c r="A96" s="24"/>
      <c r="B96" s="5"/>
      <c r="C96" s="6"/>
      <c r="D96" s="5"/>
      <c r="E96" s="11">
        <f>IF(C96="","",SUM($C$5:C96))</f>
      </c>
      <c r="F96" s="11">
        <f>IF(OR(C96="",B96=""),"",SUMIF($B$5:B96,B96,$C$5:C96))</f>
      </c>
    </row>
    <row r="97" spans="1:6" x14ac:dyDescent="0.25">
      <c r="A97" s="24"/>
      <c r="B97" s="5"/>
      <c r="C97" s="6"/>
      <c r="D97" s="5"/>
      <c r="E97" s="11">
        <f>IF(C97="","",SUM($C$5:C97))</f>
      </c>
      <c r="F97" s="11">
        <f>IF(OR(C97="",B97=""),"",SUMIF($B$5:B97,B97,$C$5:C97))</f>
      </c>
    </row>
    <row r="98" spans="1:6" x14ac:dyDescent="0.25">
      <c r="A98" s="24"/>
      <c r="B98" s="5"/>
      <c r="C98" s="6"/>
      <c r="D98" s="5"/>
      <c r="E98" s="11">
        <f>IF(C98="","",SUM($C$5:C98))</f>
      </c>
      <c r="F98" s="11">
        <f>IF(OR(C98="",B98=""),"",SUMIF($B$5:B98,B98,$C$5:C98))</f>
      </c>
    </row>
    <row r="99" spans="1:6" x14ac:dyDescent="0.25">
      <c r="A99" s="24"/>
      <c r="B99" s="5"/>
      <c r="C99" s="6"/>
      <c r="D99" s="5"/>
      <c r="E99" s="11">
        <f>IF(C99="","",SUM($C$5:C99))</f>
      </c>
      <c r="F99" s="11">
        <f>IF(OR(C99="",B99=""),"",SUMIF($B$5:B99,B99,$C$5:C99))</f>
      </c>
    </row>
    <row r="100" spans="1:6" x14ac:dyDescent="0.25">
      <c r="A100" s="24"/>
      <c r="B100" s="5"/>
      <c r="C100" s="6"/>
      <c r="D100" s="5"/>
      <c r="E100" s="11">
        <f>IF(C100="","",SUM($C$5:C100))</f>
      </c>
      <c r="F100" s="11">
        <f>IF(OR(C100="",B100=""),"",SUMIF($B$5:B100,B100,$C$5:C100))</f>
      </c>
    </row>
    <row r="101" spans="1:6" x14ac:dyDescent="0.25">
      <c r="A101" s="24"/>
      <c r="B101" s="5"/>
      <c r="C101" s="6"/>
      <c r="D101" s="5"/>
      <c r="E101" s="11">
        <f>IF(C101="","",SUM($C$5:C101))</f>
      </c>
      <c r="F101" s="11">
        <f>IF(OR(C101="",B101=""),"",SUMIF($B$5:B101,B101,$C$5:C101))</f>
      </c>
    </row>
    <row r="102" spans="1:6" x14ac:dyDescent="0.25">
      <c r="A102" s="24"/>
      <c r="B102" s="5"/>
      <c r="C102" s="6"/>
      <c r="D102" s="5"/>
      <c r="E102" s="11">
        <f>IF(C102="","",SUM($C$5:C102))</f>
      </c>
      <c r="F102" s="11">
        <f>IF(OR(C102="",B102=""),"",SUMIF($B$5:B102,B102,$C$5:C102))</f>
      </c>
    </row>
    <row r="103" spans="1:6" x14ac:dyDescent="0.25">
      <c r="A103" s="24"/>
      <c r="B103" s="5"/>
      <c r="C103" s="6"/>
      <c r="D103" s="5"/>
      <c r="E103" s="11">
        <f>IF(C103="","",SUM($C$5:C103))</f>
      </c>
      <c r="F103" s="11">
        <f>IF(OR(C103="",B103=""),"",SUMIF($B$5:B103,B103,$C$5:C103))</f>
      </c>
    </row>
    <row r="104" spans="1:6" x14ac:dyDescent="0.25">
      <c r="A104" s="24"/>
      <c r="B104" s="5"/>
      <c r="C104" s="6"/>
      <c r="D104" s="5"/>
      <c r="E104" s="11">
        <f>IF(C104="","",SUM($C$5:C104))</f>
      </c>
      <c r="F104" s="11">
        <f>IF(OR(C104="",B104=""),"",SUMIF($B$5:B104,B104,$C$5:C104))</f>
      </c>
    </row>
    <row r="105" spans="1:6" x14ac:dyDescent="0.25">
      <c r="A105" s="24"/>
      <c r="B105" s="5"/>
      <c r="C105" s="6"/>
      <c r="D105" s="5"/>
      <c r="E105" s="11">
        <f>IF(C105="","",SUM($C$5:C105))</f>
      </c>
      <c r="F105" s="11">
        <f>IF(OR(C105="",B105=""),"",SUMIF($B$5:B105,B105,$C$5:C105))</f>
      </c>
    </row>
    <row r="106" spans="1:6" x14ac:dyDescent="0.25">
      <c r="A106" s="24"/>
      <c r="B106" s="5"/>
      <c r="C106" s="6"/>
      <c r="D106" s="5"/>
      <c r="E106" s="11">
        <f>IF(C106="","",SUM($C$5:C106))</f>
      </c>
      <c r="F106" s="11">
        <f>IF(OR(C106="",B106=""),"",SUMIF($B$5:B106,B106,$C$5:C106))</f>
      </c>
    </row>
    <row r="107" spans="1:6" x14ac:dyDescent="0.25">
      <c r="A107" s="24"/>
      <c r="B107" s="5"/>
      <c r="C107" s="6"/>
      <c r="D107" s="5"/>
      <c r="E107" s="11">
        <f>IF(C107="","",SUM($C$5:C107))</f>
      </c>
      <c r="F107" s="11">
        <f>IF(OR(C107="",B107=""),"",SUMIF($B$5:B107,B107,$C$5:C107))</f>
      </c>
    </row>
    <row r="108" spans="1:6" x14ac:dyDescent="0.25">
      <c r="A108" s="24"/>
      <c r="B108" s="5"/>
      <c r="C108" s="6"/>
      <c r="D108" s="5"/>
      <c r="E108" s="11">
        <f>IF(C108="","",SUM($C$5:C108))</f>
      </c>
      <c r="F108" s="11">
        <f>IF(OR(C108="",B108=""),"",SUMIF($B$5:B108,B108,$C$5:C108))</f>
      </c>
    </row>
    <row r="109" spans="1:6" x14ac:dyDescent="0.25">
      <c r="A109" s="24"/>
      <c r="B109" s="5"/>
      <c r="C109" s="6"/>
      <c r="D109" s="5"/>
      <c r="E109" s="11">
        <f>IF(C109="","",SUM($C$5:C109))</f>
      </c>
      <c r="F109" s="11">
        <f>IF(OR(C109="",B109=""),"",SUMIF($B$5:B109,B109,$C$5:C109))</f>
      </c>
    </row>
    <row r="110" spans="1:6" x14ac:dyDescent="0.25">
      <c r="A110" s="24"/>
      <c r="B110" s="5"/>
      <c r="C110" s="6"/>
      <c r="D110" s="5"/>
      <c r="E110" s="11">
        <f>IF(C110="","",SUM($C$5:C110))</f>
      </c>
      <c r="F110" s="11">
        <f>IF(OR(C110="",B110=""),"",SUMIF($B$5:B110,B110,$C$5:C110))</f>
      </c>
    </row>
    <row r="111" spans="1:6" x14ac:dyDescent="0.25">
      <c r="A111" s="24"/>
      <c r="B111" s="5"/>
      <c r="C111" s="6"/>
      <c r="D111" s="5"/>
      <c r="E111" s="11">
        <f>IF(C111="","",SUM($C$5:C111))</f>
      </c>
      <c r="F111" s="11">
        <f>IF(OR(C111="",B111=""),"",SUMIF($B$5:B111,B111,$C$5:C111))</f>
      </c>
    </row>
    <row r="112" spans="1:6" x14ac:dyDescent="0.25">
      <c r="A112" s="24"/>
      <c r="B112" s="5"/>
      <c r="C112" s="6"/>
      <c r="D112" s="5"/>
      <c r="E112" s="11">
        <f>IF(C112="","",SUM($C$5:C112))</f>
      </c>
      <c r="F112" s="11">
        <f>IF(OR(C112="",B112=""),"",SUMIF($B$5:B112,B112,$C$5:C112))</f>
      </c>
    </row>
    <row r="113" spans="1:6" x14ac:dyDescent="0.25">
      <c r="A113" s="24"/>
      <c r="B113" s="5"/>
      <c r="C113" s="6"/>
      <c r="D113" s="5"/>
      <c r="E113" s="11">
        <f>IF(C113="","",SUM($C$5:C113))</f>
      </c>
      <c r="F113" s="11">
        <f>IF(OR(C113="",B113=""),"",SUMIF($B$5:B113,B113,$C$5:C113))</f>
      </c>
    </row>
    <row r="114" spans="1:6" x14ac:dyDescent="0.25">
      <c r="A114" s="24"/>
      <c r="B114" s="5"/>
      <c r="C114" s="6"/>
      <c r="D114" s="5"/>
      <c r="E114" s="11">
        <f>IF(C114="","",SUM($C$5:C114))</f>
      </c>
      <c r="F114" s="11">
        <f>IF(OR(C114="",B114=""),"",SUMIF($B$5:B114,B114,$C$5:C114))</f>
      </c>
    </row>
    <row r="115" spans="1:6" x14ac:dyDescent="0.25">
      <c r="A115" s="24"/>
      <c r="B115" s="5"/>
      <c r="C115" s="6"/>
      <c r="D115" s="5"/>
      <c r="E115" s="11">
        <f>IF(C115="","",SUM($C$5:C115))</f>
      </c>
      <c r="F115" s="11">
        <f>IF(OR(C115="",B115=""),"",SUMIF($B$5:B115,B115,$C$5:C115))</f>
      </c>
    </row>
    <row r="116" spans="1:6" x14ac:dyDescent="0.25">
      <c r="A116" s="24"/>
      <c r="B116" s="5"/>
      <c r="C116" s="6"/>
      <c r="D116" s="5"/>
      <c r="E116" s="11">
        <f>IF(C116="","",SUM($C$5:C116))</f>
      </c>
      <c r="F116" s="11">
        <f>IF(OR(C116="",B116=""),"",SUMIF($B$5:B116,B116,$C$5:C116))</f>
      </c>
    </row>
    <row r="117" spans="1:6" x14ac:dyDescent="0.25">
      <c r="A117" s="24"/>
      <c r="B117" s="5"/>
      <c r="C117" s="6"/>
      <c r="D117" s="5"/>
      <c r="E117" s="11">
        <f>IF(C117="","",SUM($C$5:C117))</f>
      </c>
      <c r="F117" s="11">
        <f>IF(OR(C117="",B117=""),"",SUMIF($B$5:B117,B117,$C$5:C117))</f>
      </c>
    </row>
    <row r="118" spans="1:6" x14ac:dyDescent="0.25">
      <c r="A118" s="24"/>
      <c r="B118" s="5"/>
      <c r="C118" s="6"/>
      <c r="D118" s="5"/>
      <c r="E118" s="11">
        <f>IF(C118="","",SUM($C$5:C118))</f>
      </c>
      <c r="F118" s="11">
        <f>IF(OR(C118="",B118=""),"",SUMIF($B$5:B118,B118,$C$5:C118))</f>
      </c>
    </row>
    <row r="119" spans="1:6" x14ac:dyDescent="0.25">
      <c r="A119" s="24"/>
      <c r="B119" s="5"/>
      <c r="C119" s="6"/>
      <c r="D119" s="5"/>
      <c r="E119" s="11">
        <f>IF(C119="","",SUM($C$5:C119))</f>
      </c>
      <c r="F119" s="11">
        <f>IF(OR(C119="",B119=""),"",SUMIF($B$5:B119,B119,$C$5:C119))</f>
      </c>
    </row>
    <row r="120" spans="1:6" x14ac:dyDescent="0.25">
      <c r="A120" s="24"/>
      <c r="B120" s="5"/>
      <c r="C120" s="6"/>
      <c r="D120" s="5"/>
      <c r="E120" s="11">
        <f>IF(C120="","",SUM($C$5:C120))</f>
      </c>
      <c r="F120" s="11">
        <f>IF(OR(C120="",B120=""),"",SUMIF($B$5:B120,B120,$C$5:C120))</f>
      </c>
    </row>
    <row r="121" spans="1:6" x14ac:dyDescent="0.25">
      <c r="A121" s="24"/>
      <c r="B121" s="5"/>
      <c r="C121" s="6"/>
      <c r="D121" s="5"/>
      <c r="E121" s="11">
        <f>IF(C121="","",SUM($C$5:C121))</f>
      </c>
      <c r="F121" s="11">
        <f>IF(OR(C121="",B121=""),"",SUMIF($B$5:B121,B121,$C$5:C121))</f>
      </c>
    </row>
    <row r="122" spans="1:6" x14ac:dyDescent="0.25">
      <c r="A122" s="24"/>
      <c r="B122" s="5"/>
      <c r="C122" s="6"/>
      <c r="D122" s="5"/>
      <c r="E122" s="11">
        <f>IF(C122="","",SUM($C$5:C122))</f>
      </c>
      <c r="F122" s="11">
        <f>IF(OR(C122="",B122=""),"",SUMIF($B$5:B122,B122,$C$5:C122))</f>
      </c>
    </row>
    <row r="123" spans="1:6" x14ac:dyDescent="0.25">
      <c r="A123" s="24"/>
      <c r="B123" s="5"/>
      <c r="C123" s="6"/>
      <c r="D123" s="5"/>
      <c r="E123" s="11">
        <f>IF(C123="","",SUM($C$5:C123))</f>
      </c>
      <c r="F123" s="11">
        <f>IF(OR(C123="",B123=""),"",SUMIF($B$5:B123,B123,$C$5:C123))</f>
      </c>
    </row>
    <row r="124" spans="1:6" x14ac:dyDescent="0.25">
      <c r="A124" s="24"/>
      <c r="B124" s="5"/>
      <c r="C124" s="6"/>
      <c r="D124" s="5"/>
      <c r="E124" s="11">
        <f>IF(C124="","",SUM($C$5:C124))</f>
      </c>
      <c r="F124" s="11">
        <f>IF(OR(C124="",B124=""),"",SUMIF($B$5:B124,B124,$C$5:C124))</f>
      </c>
    </row>
    <row r="125" spans="1:6" x14ac:dyDescent="0.25">
      <c r="A125" s="24"/>
      <c r="B125" s="5"/>
      <c r="C125" s="6"/>
      <c r="D125" s="5"/>
      <c r="E125" s="11">
        <f>IF(C125="","",SUM($C$5:C125))</f>
      </c>
      <c r="F125" s="11">
        <f>IF(OR(C125="",B125=""),"",SUMIF($B$5:B125,B125,$C$5:C125))</f>
      </c>
    </row>
    <row r="126" spans="1:6" x14ac:dyDescent="0.25">
      <c r="A126" s="24"/>
      <c r="B126" s="5"/>
      <c r="C126" s="6"/>
      <c r="D126" s="5"/>
      <c r="E126" s="11">
        <f>IF(C126="","",SUM($C$5:C126))</f>
      </c>
      <c r="F126" s="11">
        <f>IF(OR(C126="",B126=""),"",SUMIF($B$5:B126,B126,$C$5:C126))</f>
      </c>
    </row>
    <row r="127" spans="1:6" x14ac:dyDescent="0.25">
      <c r="A127" s="24"/>
      <c r="B127" s="5"/>
      <c r="C127" s="6"/>
      <c r="D127" s="5"/>
      <c r="E127" s="11">
        <f>IF(C127="","",SUM($C$5:C127))</f>
      </c>
      <c r="F127" s="11">
        <f>IF(OR(C127="",B127=""),"",SUMIF($B$5:B127,B127,$C$5:C127))</f>
      </c>
    </row>
    <row r="128" spans="1:6" x14ac:dyDescent="0.25">
      <c r="A128" s="24"/>
      <c r="B128" s="5"/>
      <c r="C128" s="6"/>
      <c r="D128" s="5"/>
      <c r="E128" s="11">
        <f>IF(C128="","",SUM($C$5:C128))</f>
      </c>
      <c r="F128" s="11">
        <f>IF(OR(C128="",B128=""),"",SUMIF($B$5:B128,B128,$C$5:C128))</f>
      </c>
    </row>
    <row r="129" spans="1:6" x14ac:dyDescent="0.25">
      <c r="A129" s="24"/>
      <c r="B129" s="5"/>
      <c r="C129" s="6"/>
      <c r="D129" s="5"/>
      <c r="E129" s="11">
        <f>IF(C129="","",SUM($C$5:C129))</f>
      </c>
      <c r="F129" s="11">
        <f>IF(OR(C129="",B129=""),"",SUMIF($B$5:B129,B129,$C$5:C129))</f>
      </c>
    </row>
    <row r="130" spans="1:6" x14ac:dyDescent="0.25">
      <c r="A130" s="24"/>
      <c r="B130" s="5"/>
      <c r="C130" s="6"/>
      <c r="D130" s="5"/>
      <c r="E130" s="11">
        <f>IF(C130="","",SUM($C$5:C130))</f>
      </c>
      <c r="F130" s="11">
        <f>IF(OR(C130="",B130=""),"",SUMIF($B$5:B130,B130,$C$5:C130))</f>
      </c>
    </row>
    <row r="131" spans="1:6" x14ac:dyDescent="0.25">
      <c r="A131" s="24"/>
      <c r="B131" s="5"/>
      <c r="C131" s="6"/>
      <c r="D131" s="5"/>
      <c r="E131" s="11">
        <f>IF(C131="","",SUM($C$5:C131))</f>
      </c>
      <c r="F131" s="11">
        <f>IF(OR(C131="",B131=""),"",SUMIF($B$5:B131,B131,$C$5:C131))</f>
      </c>
    </row>
    <row r="132" spans="1:6" x14ac:dyDescent="0.25">
      <c r="A132" s="24"/>
      <c r="B132" s="5"/>
      <c r="C132" s="6"/>
      <c r="D132" s="5"/>
      <c r="E132" s="11">
        <f>IF(C132="","",SUM($C$5:C132))</f>
      </c>
      <c r="F132" s="11">
        <f>IF(OR(C132="",B132=""),"",SUMIF($B$5:B132,B132,$C$5:C132))</f>
      </c>
    </row>
    <row r="133" spans="1:6" x14ac:dyDescent="0.25">
      <c r="A133" s="24"/>
      <c r="B133" s="5"/>
      <c r="C133" s="6"/>
      <c r="D133" s="5"/>
      <c r="E133" s="11">
        <f>IF(C133="","",SUM($C$5:C133))</f>
      </c>
      <c r="F133" s="11">
        <f>IF(OR(C133="",B133=""),"",SUMIF($B$5:B133,B133,$C$5:C133))</f>
      </c>
    </row>
    <row r="134" spans="1:6" x14ac:dyDescent="0.25">
      <c r="A134" s="24"/>
      <c r="B134" s="5"/>
      <c r="C134" s="6"/>
      <c r="D134" s="5"/>
      <c r="E134" s="11">
        <f>IF(C134="","",SUM($C$5:C134))</f>
      </c>
      <c r="F134" s="11">
        <f>IF(OR(C134="",B134=""),"",SUMIF($B$5:B134,B134,$C$5:C134))</f>
      </c>
    </row>
    <row r="135" spans="1:6" x14ac:dyDescent="0.25">
      <c r="A135" s="24"/>
      <c r="B135" s="5"/>
      <c r="C135" s="6"/>
      <c r="D135" s="5"/>
      <c r="E135" s="11">
        <f>IF(C135="","",SUM($C$5:C135))</f>
      </c>
      <c r="F135" s="11">
        <f>IF(OR(C135="",B135=""),"",SUMIF($B$5:B135,B135,$C$5:C135))</f>
      </c>
    </row>
    <row r="136" spans="1:6" x14ac:dyDescent="0.25">
      <c r="A136" s="24"/>
      <c r="B136" s="5"/>
      <c r="C136" s="6"/>
      <c r="D136" s="5"/>
      <c r="E136" s="11">
        <f>IF(C136="","",SUM($C$5:C136))</f>
      </c>
      <c r="F136" s="11">
        <f>IF(OR(C136="",B136=""),"",SUMIF($B$5:B136,B136,$C$5:C136))</f>
      </c>
    </row>
    <row r="137" spans="1:6" x14ac:dyDescent="0.25">
      <c r="A137" s="24"/>
      <c r="B137" s="5"/>
      <c r="C137" s="6"/>
      <c r="D137" s="5"/>
      <c r="E137" s="11">
        <f>IF(C137="","",SUM($C$5:C137))</f>
      </c>
      <c r="F137" s="11">
        <f>IF(OR(C137="",B137=""),"",SUMIF($B$5:B137,B137,$C$5:C137))</f>
      </c>
    </row>
    <row r="138" spans="1:6" x14ac:dyDescent="0.25">
      <c r="A138" s="24"/>
      <c r="B138" s="5"/>
      <c r="C138" s="6"/>
      <c r="D138" s="5"/>
      <c r="E138" s="11">
        <f>IF(C138="","",SUM($C$5:C138))</f>
      </c>
      <c r="F138" s="11">
        <f>IF(OR(C138="",B138=""),"",SUMIF($B$5:B138,B138,$C$5:C138))</f>
      </c>
    </row>
    <row r="139" spans="1:6" x14ac:dyDescent="0.25">
      <c r="A139" s="24"/>
      <c r="B139" s="5"/>
      <c r="C139" s="6"/>
      <c r="D139" s="5"/>
      <c r="E139" s="11">
        <f>IF(C139="","",SUM($C$5:C139))</f>
      </c>
      <c r="F139" s="11">
        <f>IF(OR(C139="",B139=""),"",SUMIF($B$5:B139,B139,$C$5:C139))</f>
      </c>
    </row>
    <row r="140" spans="1:6" x14ac:dyDescent="0.25">
      <c r="A140" s="24"/>
      <c r="B140" s="5"/>
      <c r="C140" s="6"/>
      <c r="D140" s="5"/>
      <c r="E140" s="11">
        <f>IF(C140="","",SUM($C$5:C140))</f>
      </c>
      <c r="F140" s="11">
        <f>IF(OR(C140="",B140=""),"",SUMIF($B$5:B140,B140,$C$5:C140))</f>
      </c>
    </row>
    <row r="141" spans="1:6" x14ac:dyDescent="0.25">
      <c r="A141" s="24"/>
      <c r="B141" s="5"/>
      <c r="C141" s="6"/>
      <c r="D141" s="5"/>
      <c r="E141" s="11">
        <f>IF(C141="","",SUM($C$5:C141))</f>
      </c>
      <c r="F141" s="11">
        <f>IF(OR(C141="",B141=""),"",SUMIF($B$5:B141,B141,$C$5:C141))</f>
      </c>
    </row>
    <row r="142" spans="1:6" x14ac:dyDescent="0.25">
      <c r="A142" s="24"/>
      <c r="B142" s="5"/>
      <c r="C142" s="6"/>
      <c r="D142" s="5"/>
      <c r="E142" s="11">
        <f>IF(C142="","",SUM($C$5:C142))</f>
      </c>
      <c r="F142" s="11">
        <f>IF(OR(C142="",B142=""),"",SUMIF($B$5:B142,B142,$C$5:C142))</f>
      </c>
    </row>
    <row r="143" spans="1:6" x14ac:dyDescent="0.25">
      <c r="A143" s="24"/>
      <c r="B143" s="5"/>
      <c r="C143" s="6"/>
      <c r="D143" s="5"/>
      <c r="E143" s="11">
        <f>IF(C143="","",SUM($C$5:C143))</f>
      </c>
      <c r="F143" s="11">
        <f>IF(OR(C143="",B143=""),"",SUMIF($B$5:B143,B143,$C$5:C143))</f>
      </c>
    </row>
    <row r="144" spans="1:6" x14ac:dyDescent="0.25">
      <c r="A144" s="24"/>
      <c r="B144" s="5"/>
      <c r="C144" s="6"/>
      <c r="D144" s="5"/>
      <c r="E144" s="11">
        <f>IF(C144="","",SUM($C$5:C144))</f>
      </c>
      <c r="F144" s="11">
        <f>IF(OR(C144="",B144=""),"",SUMIF($B$5:B144,B144,$C$5:C144))</f>
      </c>
    </row>
    <row r="145" spans="1:6" x14ac:dyDescent="0.25">
      <c r="A145" s="24"/>
      <c r="B145" s="5"/>
      <c r="C145" s="6"/>
      <c r="D145" s="5"/>
      <c r="E145" s="11">
        <f>IF(C145="","",SUM($C$5:C145))</f>
      </c>
      <c r="F145" s="11">
        <f>IF(OR(C145="",B145=""),"",SUMIF($B$5:B145,B145,$C$5:C145))</f>
      </c>
    </row>
    <row r="146" spans="1:6" x14ac:dyDescent="0.25">
      <c r="A146" s="24"/>
      <c r="B146" s="5"/>
      <c r="C146" s="6"/>
      <c r="D146" s="5"/>
      <c r="E146" s="11">
        <f>IF(C146="","",SUM($C$5:C146))</f>
      </c>
      <c r="F146" s="11">
        <f>IF(OR(C146="",B146=""),"",SUMIF($B$5:B146,B146,$C$5:C146))</f>
      </c>
    </row>
    <row r="147" spans="1:6" x14ac:dyDescent="0.25">
      <c r="A147" s="24"/>
      <c r="B147" s="5"/>
      <c r="C147" s="6"/>
      <c r="D147" s="5"/>
      <c r="E147" s="11">
        <f>IF(C147="","",SUM($C$5:C147))</f>
      </c>
      <c r="F147" s="11">
        <f>IF(OR(C147="",B147=""),"",SUMIF($B$5:B147,B147,$C$5:C147))</f>
      </c>
    </row>
    <row r="148" spans="1:6" x14ac:dyDescent="0.25">
      <c r="A148" s="24"/>
      <c r="B148" s="5"/>
      <c r="C148" s="6"/>
      <c r="D148" s="5"/>
      <c r="E148" s="11">
        <f>IF(C148="","",SUM($C$5:C148))</f>
      </c>
      <c r="F148" s="11">
        <f>IF(OR(C148="",B148=""),"",SUMIF($B$5:B148,B148,$C$5:C148))</f>
      </c>
    </row>
    <row r="149" spans="1:6" x14ac:dyDescent="0.25">
      <c r="A149" s="24"/>
      <c r="B149" s="5"/>
      <c r="C149" s="6"/>
      <c r="D149" s="5"/>
      <c r="E149" s="11">
        <f>IF(C149="","",SUM($C$5:C149))</f>
      </c>
      <c r="F149" s="11">
        <f>IF(OR(C149="",B149=""),"",SUMIF($B$5:B149,B149,$C$5:C149))</f>
      </c>
    </row>
    <row r="150" spans="1:6" x14ac:dyDescent="0.25">
      <c r="A150" s="24"/>
      <c r="B150" s="5"/>
      <c r="C150" s="6"/>
      <c r="D150" s="5"/>
      <c r="E150" s="11">
        <f>IF(C150="","",SUM($C$5:C150))</f>
      </c>
      <c r="F150" s="11">
        <f>IF(OR(C150="",B150=""),"",SUMIF($B$5:B150,B150,$C$5:C150))</f>
      </c>
    </row>
    <row r="151" spans="1:6" x14ac:dyDescent="0.25">
      <c r="A151" s="24"/>
      <c r="B151" s="5"/>
      <c r="C151" s="6"/>
      <c r="D151" s="5"/>
      <c r="E151" s="11">
        <f>IF(C151="","",SUM($C$5:C151))</f>
      </c>
      <c r="F151" s="11">
        <f>IF(OR(C151="",B151=""),"",SUMIF($B$5:B151,B151,$C$5:C151))</f>
      </c>
    </row>
    <row r="152" spans="1:6" x14ac:dyDescent="0.25">
      <c r="A152" s="24"/>
      <c r="B152" s="5"/>
      <c r="C152" s="6"/>
      <c r="D152" s="5"/>
      <c r="E152" s="11">
        <f>IF(C152="","",SUM($C$5:C152))</f>
      </c>
      <c r="F152" s="11">
        <f>IF(OR(C152="",B152=""),"",SUMIF($B$5:B152,B152,$C$5:C152))</f>
      </c>
    </row>
    <row r="153" spans="1:6" x14ac:dyDescent="0.25">
      <c r="A153" s="24"/>
      <c r="B153" s="5"/>
      <c r="C153" s="6"/>
      <c r="D153" s="5"/>
      <c r="E153" s="11">
        <f>IF(C153="","",SUM($C$5:C153))</f>
      </c>
      <c r="F153" s="11">
        <f>IF(OR(C153="",B153=""),"",SUMIF($B$5:B153,B153,$C$5:C153))</f>
      </c>
    </row>
    <row r="154" spans="1:6" x14ac:dyDescent="0.25">
      <c r="A154" s="24"/>
      <c r="B154" s="5"/>
      <c r="C154" s="6"/>
      <c r="D154" s="5"/>
      <c r="E154" s="11">
        <f>IF(C154="","",SUM($C$5:C154))</f>
      </c>
      <c r="F154" s="11">
        <f>IF(OR(C154="",B154=""),"",SUMIF($B$5:B154,B154,$C$5:C154))</f>
      </c>
    </row>
    <row r="155" spans="1:6" x14ac:dyDescent="0.25">
      <c r="A155" s="24"/>
      <c r="B155" s="5"/>
      <c r="C155" s="6"/>
      <c r="D155" s="5"/>
      <c r="E155" s="11">
        <f>IF(C155="","",SUM($C$5:C155))</f>
      </c>
      <c r="F155" s="11">
        <f>IF(OR(C155="",B155=""),"",SUMIF($B$5:B155,B155,$C$5:C155))</f>
      </c>
    </row>
    <row r="156" spans="1:6" x14ac:dyDescent="0.25">
      <c r="A156" s="24"/>
      <c r="B156" s="5"/>
      <c r="C156" s="6"/>
      <c r="D156" s="5"/>
      <c r="E156" s="11">
        <f>IF(C156="","",SUM($C$5:C156))</f>
      </c>
      <c r="F156" s="11">
        <f>IF(OR(C156="",B156=""),"",SUMIF($B$5:B156,B156,$C$5:C156))</f>
      </c>
    </row>
    <row r="157" spans="1:6" x14ac:dyDescent="0.25">
      <c r="A157" s="24"/>
      <c r="B157" s="5"/>
      <c r="C157" s="6"/>
      <c r="D157" s="5"/>
      <c r="E157" s="11">
        <f>IF(C157="","",SUM($C$5:C157))</f>
      </c>
      <c r="F157" s="11">
        <f>IF(OR(C157="",B157=""),"",SUMIF($B$5:B157,B157,$C$5:C157))</f>
      </c>
    </row>
    <row r="158" spans="1:6" x14ac:dyDescent="0.25">
      <c r="A158" s="24"/>
      <c r="B158" s="5"/>
      <c r="C158" s="6"/>
      <c r="D158" s="5"/>
      <c r="E158" s="11">
        <f>IF(C158="","",SUM($C$5:C158))</f>
      </c>
      <c r="F158" s="11">
        <f>IF(OR(C158="",B158=""),"",SUMIF($B$5:B158,B158,$C$5:C158))</f>
      </c>
    </row>
    <row r="159" spans="1:6" x14ac:dyDescent="0.25">
      <c r="A159" s="24"/>
      <c r="B159" s="5"/>
      <c r="C159" s="6"/>
      <c r="D159" s="5"/>
      <c r="E159" s="11">
        <f>IF(C159="","",SUM($C$5:C159))</f>
      </c>
      <c r="F159" s="11">
        <f>IF(OR(C159="",B159=""),"",SUMIF($B$5:B159,B159,$C$5:C159))</f>
      </c>
    </row>
    <row r="160" spans="1:6" x14ac:dyDescent="0.25">
      <c r="A160" s="24"/>
      <c r="B160" s="5"/>
      <c r="C160" s="6"/>
      <c r="D160" s="5"/>
      <c r="E160" s="11">
        <f>IF(C160="","",SUM($C$5:C160))</f>
      </c>
      <c r="F160" s="11">
        <f>IF(OR(C160="",B160=""),"",SUMIF($B$5:B160,B160,$C$5:C160))</f>
      </c>
    </row>
    <row r="161" spans="1:6" x14ac:dyDescent="0.25">
      <c r="A161" s="24"/>
      <c r="B161" s="5"/>
      <c r="C161" s="6"/>
      <c r="D161" s="5"/>
      <c r="E161" s="11">
        <f>IF(C161="","",SUM($C$5:C161))</f>
      </c>
      <c r="F161" s="11">
        <f>IF(OR(C161="",B161=""),"",SUMIF($B$5:B161,B161,$C$5:C161))</f>
      </c>
    </row>
    <row r="162" spans="1:6" x14ac:dyDescent="0.25">
      <c r="A162" s="24"/>
      <c r="B162" s="5"/>
      <c r="C162" s="6"/>
      <c r="D162" s="5"/>
      <c r="E162" s="11">
        <f>IF(C162="","",SUM($C$5:C162))</f>
      </c>
      <c r="F162" s="11">
        <f>IF(OR(C162="",B162=""),"",SUMIF($B$5:B162,B162,$C$5:C162))</f>
      </c>
    </row>
    <row r="163" spans="1:6" x14ac:dyDescent="0.25">
      <c r="A163" s="24"/>
      <c r="B163" s="5"/>
      <c r="C163" s="6"/>
      <c r="D163" s="5"/>
      <c r="E163" s="11">
        <f>IF(C163="","",SUM($C$5:C163))</f>
      </c>
      <c r="F163" s="11">
        <f>IF(OR(C163="",B163=""),"",SUMIF($B$5:B163,B163,$C$5:C163))</f>
      </c>
    </row>
    <row r="164" spans="1:6" x14ac:dyDescent="0.25">
      <c r="A164" s="24"/>
      <c r="B164" s="5"/>
      <c r="C164" s="6"/>
      <c r="D164" s="5"/>
      <c r="E164" s="11">
        <f>IF(C164="","",SUM($C$5:C164))</f>
      </c>
      <c r="F164" s="11">
        <f>IF(OR(C164="",B164=""),"",SUMIF($B$5:B164,B164,$C$5:C164))</f>
      </c>
    </row>
    <row r="165" spans="1:6" x14ac:dyDescent="0.25">
      <c r="A165" s="24"/>
      <c r="B165" s="5"/>
      <c r="C165" s="6"/>
      <c r="D165" s="5"/>
      <c r="E165" s="11">
        <f>IF(C165="","",SUM($C$5:C165))</f>
      </c>
      <c r="F165" s="11">
        <f>IF(OR(C165="",B165=""),"",SUMIF($B$5:B165,B165,$C$5:C165))</f>
      </c>
    </row>
    <row r="166" spans="1:6" x14ac:dyDescent="0.25">
      <c r="A166" s="24"/>
      <c r="B166" s="5"/>
      <c r="C166" s="6"/>
      <c r="D166" s="5"/>
      <c r="E166" s="11">
        <f>IF(C166="","",SUM($C$5:C166))</f>
      </c>
      <c r="F166" s="11">
        <f>IF(OR(C166="",B166=""),"",SUMIF($B$5:B166,B166,$C$5:C166))</f>
      </c>
    </row>
    <row r="167" spans="1:6" x14ac:dyDescent="0.25">
      <c r="A167" s="24"/>
      <c r="B167" s="5"/>
      <c r="C167" s="6"/>
      <c r="D167" s="5"/>
      <c r="E167" s="11">
        <f>IF(C167="","",SUM($C$5:C167))</f>
      </c>
      <c r="F167" s="11">
        <f>IF(OR(C167="",B167=""),"",SUMIF($B$5:B167,B167,$C$5:C167))</f>
      </c>
    </row>
    <row r="168" spans="1:6" x14ac:dyDescent="0.25">
      <c r="A168" s="24"/>
      <c r="B168" s="5"/>
      <c r="C168" s="6"/>
      <c r="D168" s="5"/>
      <c r="E168" s="11">
        <f>IF(C168="","",SUM($C$5:C168))</f>
      </c>
      <c r="F168" s="11">
        <f>IF(OR(C168="",B168=""),"",SUMIF($B$5:B168,B168,$C$5:C168))</f>
      </c>
    </row>
    <row r="169" spans="1:6" x14ac:dyDescent="0.25">
      <c r="A169" s="24"/>
      <c r="B169" s="5"/>
      <c r="C169" s="6"/>
      <c r="D169" s="5"/>
      <c r="E169" s="11">
        <f>IF(C169="","",SUM($C$5:C169))</f>
      </c>
      <c r="F169" s="11">
        <f>IF(OR(C169="",B169=""),"",SUMIF($B$5:B169,B169,$C$5:C169))</f>
      </c>
    </row>
    <row r="170" spans="1:6" x14ac:dyDescent="0.25">
      <c r="A170" s="24"/>
      <c r="B170" s="5"/>
      <c r="C170" s="6"/>
      <c r="D170" s="5"/>
      <c r="E170" s="11">
        <f>IF(C170="","",SUM($C$5:C170))</f>
      </c>
      <c r="F170" s="11">
        <f>IF(OR(C170="",B170=""),"",SUMIF($B$5:B170,B170,$C$5:C170))</f>
      </c>
    </row>
    <row r="171" spans="1:6" x14ac:dyDescent="0.25">
      <c r="A171" s="24"/>
      <c r="B171" s="5"/>
      <c r="C171" s="6"/>
      <c r="D171" s="5"/>
      <c r="E171" s="11">
        <f>IF(C171="","",SUM($C$5:C171))</f>
      </c>
      <c r="F171" s="11">
        <f>IF(OR(C171="",B171=""),"",SUMIF($B$5:B171,B171,$C$5:C171))</f>
      </c>
    </row>
    <row r="172" spans="1:6" x14ac:dyDescent="0.25">
      <c r="A172" s="24"/>
      <c r="B172" s="5"/>
      <c r="C172" s="6"/>
      <c r="D172" s="5"/>
      <c r="E172" s="11">
        <f>IF(C172="","",SUM($C$5:C172))</f>
      </c>
      <c r="F172" s="11">
        <f>IF(OR(C172="",B172=""),"",SUMIF($B$5:B172,B172,$C$5:C172))</f>
      </c>
    </row>
    <row r="173" spans="1:6" x14ac:dyDescent="0.25">
      <c r="A173" s="24"/>
      <c r="B173" s="5"/>
      <c r="C173" s="6"/>
      <c r="D173" s="5"/>
      <c r="E173" s="11">
        <f>IF(C173="","",SUM($C$5:C173))</f>
      </c>
      <c r="F173" s="11">
        <f>IF(OR(C173="",B173=""),"",SUMIF($B$5:B173,B173,$C$5:C173))</f>
      </c>
    </row>
    <row r="174" spans="1:6" x14ac:dyDescent="0.25">
      <c r="A174" s="24"/>
      <c r="B174" s="5"/>
      <c r="C174" s="6"/>
      <c r="D174" s="5"/>
      <c r="E174" s="11">
        <f>IF(C174="","",SUM($C$5:C174))</f>
      </c>
      <c r="F174" s="11">
        <f>IF(OR(C174="",B174=""),"",SUMIF($B$5:B174,B174,$C$5:C174))</f>
      </c>
    </row>
    <row r="175" spans="1:6" x14ac:dyDescent="0.25">
      <c r="A175" s="24"/>
      <c r="B175" s="5"/>
      <c r="C175" s="6"/>
      <c r="D175" s="5"/>
      <c r="E175" s="11">
        <f>IF(C175="","",SUM($C$5:C175))</f>
      </c>
      <c r="F175" s="11">
        <f>IF(OR(C175="",B175=""),"",SUMIF($B$5:B175,B175,$C$5:C175))</f>
      </c>
    </row>
    <row r="176" spans="1:6" x14ac:dyDescent="0.25">
      <c r="A176" s="24"/>
      <c r="B176" s="5"/>
      <c r="C176" s="6"/>
      <c r="D176" s="5"/>
      <c r="E176" s="11">
        <f>IF(C176="","",SUM($C$5:C176))</f>
      </c>
      <c r="F176" s="11">
        <f>IF(OR(C176="",B176=""),"",SUMIF($B$5:B176,B176,$C$5:C176))</f>
      </c>
    </row>
    <row r="177" spans="1:6" x14ac:dyDescent="0.25">
      <c r="A177" s="24"/>
      <c r="B177" s="5"/>
      <c r="C177" s="6"/>
      <c r="D177" s="5"/>
      <c r="E177" s="11">
        <f>IF(C177="","",SUM($C$5:C177))</f>
      </c>
      <c r="F177" s="11">
        <f>IF(OR(C177="",B177=""),"",SUMIF($B$5:B177,B177,$C$5:C177))</f>
      </c>
    </row>
    <row r="178" spans="1:6" x14ac:dyDescent="0.25">
      <c r="A178" s="24"/>
      <c r="B178" s="5"/>
      <c r="C178" s="6"/>
      <c r="D178" s="5"/>
      <c r="E178" s="11">
        <f>IF(C178="","",SUM($C$5:C178))</f>
      </c>
      <c r="F178" s="11">
        <f>IF(OR(C178="",B178=""),"",SUMIF($B$5:B178,B178,$C$5:C178))</f>
      </c>
    </row>
    <row r="179" spans="1:6" x14ac:dyDescent="0.25">
      <c r="A179" s="24"/>
      <c r="B179" s="5"/>
      <c r="C179" s="6"/>
      <c r="D179" s="5"/>
      <c r="E179" s="11">
        <f>IF(C179="","",SUM($C$5:C179))</f>
      </c>
      <c r="F179" s="11">
        <f>IF(OR(C179="",B179=""),"",SUMIF($B$5:B179,B179,$C$5:C179))</f>
      </c>
    </row>
    <row r="180" spans="1:6" x14ac:dyDescent="0.25">
      <c r="A180" s="24"/>
      <c r="B180" s="5"/>
      <c r="C180" s="6"/>
      <c r="D180" s="5"/>
      <c r="E180" s="11">
        <f>IF(C180="","",SUM($C$5:C180))</f>
      </c>
      <c r="F180" s="11">
        <f>IF(OR(C180="",B180=""),"",SUMIF($B$5:B180,B180,$C$5:C180))</f>
      </c>
    </row>
    <row r="181" spans="1:6" x14ac:dyDescent="0.25">
      <c r="A181" s="24"/>
      <c r="B181" s="5"/>
      <c r="C181" s="6"/>
      <c r="D181" s="5"/>
      <c r="E181" s="11">
        <f>IF(C181="","",SUM($C$5:C181))</f>
      </c>
      <c r="F181" s="11">
        <f>IF(OR(C181="",B181=""),"",SUMIF($B$5:B181,B181,$C$5:C181))</f>
      </c>
    </row>
    <row r="182" spans="1:6" x14ac:dyDescent="0.25">
      <c r="A182" s="24"/>
      <c r="B182" s="5"/>
      <c r="C182" s="6"/>
      <c r="D182" s="5"/>
      <c r="E182" s="11">
        <f>IF(C182="","",SUM($C$5:C182))</f>
      </c>
      <c r="F182" s="11">
        <f>IF(OR(C182="",B182=""),"",SUMIF($B$5:B182,B182,$C$5:C182))</f>
      </c>
    </row>
    <row r="183" spans="1:6" x14ac:dyDescent="0.25">
      <c r="A183" s="24"/>
      <c r="B183" s="5"/>
      <c r="C183" s="6"/>
      <c r="D183" s="5"/>
      <c r="E183" s="11">
        <f>IF(C183="","",SUM($C$5:C183))</f>
      </c>
      <c r="F183" s="11">
        <f>IF(OR(C183="",B183=""),"",SUMIF($B$5:B183,B183,$C$5:C183))</f>
      </c>
    </row>
    <row r="184" spans="1:6" x14ac:dyDescent="0.25">
      <c r="A184" s="24"/>
      <c r="B184" s="5"/>
      <c r="C184" s="6"/>
      <c r="D184" s="5"/>
      <c r="E184" s="11">
        <f>IF(C184="","",SUM($C$5:C184))</f>
      </c>
      <c r="F184" s="11">
        <f>IF(OR(C184="",B184=""),"",SUMIF($B$5:B184,B184,$C$5:C184))</f>
      </c>
    </row>
    <row r="185" spans="1:6" x14ac:dyDescent="0.25">
      <c r="A185" s="24"/>
      <c r="B185" s="5"/>
      <c r="C185" s="6"/>
      <c r="D185" s="5"/>
      <c r="E185" s="11">
        <f>IF(C185="","",SUM($C$5:C185))</f>
      </c>
      <c r="F185" s="11">
        <f>IF(OR(C185="",B185=""),"",SUMIF($B$5:B185,B185,$C$5:C185))</f>
      </c>
    </row>
    <row r="186" spans="1:6" x14ac:dyDescent="0.25">
      <c r="A186" s="24"/>
      <c r="B186" s="5"/>
      <c r="C186" s="6"/>
      <c r="D186" s="5"/>
      <c r="E186" s="11">
        <f>IF(C186="","",SUM($C$5:C186))</f>
      </c>
      <c r="F186" s="11">
        <f>IF(OR(C186="",B186=""),"",SUMIF($B$5:B186,B186,$C$5:C186))</f>
      </c>
    </row>
    <row r="187" spans="1:6" x14ac:dyDescent="0.25">
      <c r="A187" s="24"/>
      <c r="B187" s="5"/>
      <c r="C187" s="6"/>
      <c r="D187" s="5"/>
      <c r="E187" s="11">
        <f>IF(C187="","",SUM($C$5:C187))</f>
      </c>
      <c r="F187" s="11">
        <f>IF(OR(C187="",B187=""),"",SUMIF($B$5:B187,B187,$C$5:C187))</f>
      </c>
    </row>
    <row r="188" spans="1:6" x14ac:dyDescent="0.25">
      <c r="A188" s="24"/>
      <c r="B188" s="5"/>
      <c r="C188" s="6"/>
      <c r="D188" s="5"/>
      <c r="E188" s="11">
        <f>IF(C188="","",SUM($C$5:C188))</f>
      </c>
      <c r="F188" s="11">
        <f>IF(OR(C188="",B188=""),"",SUMIF($B$5:B188,B188,$C$5:C188))</f>
      </c>
    </row>
    <row r="189" spans="1:6" x14ac:dyDescent="0.25">
      <c r="A189" s="24"/>
      <c r="B189" s="5"/>
      <c r="C189" s="6"/>
      <c r="D189" s="5"/>
      <c r="E189" s="11">
        <f>IF(C189="","",SUM($C$5:C189))</f>
      </c>
      <c r="F189" s="11">
        <f>IF(OR(C189="",B189=""),"",SUMIF($B$5:B189,B189,$C$5:C189))</f>
      </c>
    </row>
    <row r="190" spans="1:6" x14ac:dyDescent="0.25">
      <c r="A190" s="24"/>
      <c r="B190" s="5"/>
      <c r="C190" s="6"/>
      <c r="D190" s="5"/>
      <c r="E190" s="11">
        <f>IF(C190="","",SUM($C$5:C190))</f>
      </c>
      <c r="F190" s="11">
        <f>IF(OR(C190="",B190=""),"",SUMIF($B$5:B190,B190,$C$5:C190))</f>
      </c>
    </row>
    <row r="191" spans="1:6" x14ac:dyDescent="0.25">
      <c r="A191" s="24"/>
      <c r="B191" s="5"/>
      <c r="C191" s="6"/>
      <c r="D191" s="5"/>
      <c r="E191" s="11">
        <f>IF(C191="","",SUM($C$5:C191))</f>
      </c>
      <c r="F191" s="11">
        <f>IF(OR(C191="",B191=""),"",SUMIF($B$5:B191,B191,$C$5:C191))</f>
      </c>
    </row>
    <row r="192" spans="1:6" x14ac:dyDescent="0.25">
      <c r="A192" s="24"/>
      <c r="B192" s="5"/>
      <c r="C192" s="6"/>
      <c r="D192" s="5"/>
      <c r="E192" s="11">
        <f>IF(C192="","",SUM($C$5:C192))</f>
      </c>
      <c r="F192" s="11">
        <f>IF(OR(C192="",B192=""),"",SUMIF($B$5:B192,B192,$C$5:C192))</f>
      </c>
    </row>
    <row r="193" spans="1:6" x14ac:dyDescent="0.25">
      <c r="A193" s="24"/>
      <c r="B193" s="5"/>
      <c r="C193" s="6"/>
      <c r="D193" s="5"/>
      <c r="E193" s="11">
        <f>IF(C193="","",SUM($C$5:C193))</f>
      </c>
      <c r="F193" s="11">
        <f>IF(OR(C193="",B193=""),"",SUMIF($B$5:B193,B193,$C$5:C193))</f>
      </c>
    </row>
    <row r="194" spans="1:6" x14ac:dyDescent="0.25">
      <c r="A194" s="24"/>
      <c r="B194" s="5"/>
      <c r="C194" s="6"/>
      <c r="D194" s="5"/>
      <c r="E194" s="11">
        <f>IF(C194="","",SUM($C$5:C194))</f>
      </c>
      <c r="F194" s="11">
        <f>IF(OR(C194="",B194=""),"",SUMIF($B$5:B194,B194,$C$5:C194))</f>
      </c>
    </row>
    <row r="195" spans="1:6" x14ac:dyDescent="0.25">
      <c r="A195" s="24"/>
      <c r="B195" s="5"/>
      <c r="C195" s="6"/>
      <c r="D195" s="5"/>
      <c r="E195" s="11">
        <f>IF(C195="","",SUM($C$5:C195))</f>
      </c>
      <c r="F195" s="11">
        <f>IF(OR(C195="",B195=""),"",SUMIF($B$5:B195,B195,$C$5:C195))</f>
      </c>
    </row>
    <row r="196" spans="1:6" x14ac:dyDescent="0.25">
      <c r="A196" s="24"/>
      <c r="B196" s="5"/>
      <c r="C196" s="6"/>
      <c r="D196" s="5"/>
      <c r="E196" s="11">
        <f>IF(C196="","",SUM($C$5:C196))</f>
      </c>
      <c r="F196" s="11">
        <f>IF(OR(C196="",B196=""),"",SUMIF($B$5:B196,B196,$C$5:C196))</f>
      </c>
    </row>
    <row r="197" spans="1:6" x14ac:dyDescent="0.25">
      <c r="A197" s="24"/>
      <c r="B197" s="5"/>
      <c r="C197" s="6"/>
      <c r="D197" s="5"/>
      <c r="E197" s="11">
        <f>IF(C197="","",SUM($C$5:C197))</f>
      </c>
      <c r="F197" s="11">
        <f>IF(OR(C197="",B197=""),"",SUMIF($B$5:B197,B197,$C$5:C197))</f>
      </c>
    </row>
    <row r="198" spans="1:6" x14ac:dyDescent="0.25">
      <c r="A198" s="24"/>
      <c r="B198" s="5"/>
      <c r="C198" s="6"/>
      <c r="D198" s="5"/>
      <c r="E198" s="11">
        <f>IF(C198="","",SUM($C$5:C198))</f>
      </c>
      <c r="F198" s="11">
        <f>IF(OR(C198="",B198=""),"",SUMIF($B$5:B198,B198,$C$5:C198))</f>
      </c>
    </row>
    <row r="199" spans="1:6" x14ac:dyDescent="0.25">
      <c r="A199" s="24"/>
      <c r="B199" s="5"/>
      <c r="C199" s="6"/>
      <c r="D199" s="5"/>
      <c r="E199" s="11">
        <f>IF(C199="","",SUM($C$5:C199))</f>
      </c>
      <c r="F199" s="11">
        <f>IF(OR(C199="",B199=""),"",SUMIF($B$5:B199,B199,$C$5:C199))</f>
      </c>
    </row>
    <row r="200" spans="1:6" x14ac:dyDescent="0.25">
      <c r="A200" s="24"/>
      <c r="B200" s="5"/>
      <c r="C200" s="6"/>
      <c r="D200" s="5"/>
      <c r="E200" s="11">
        <f>IF(C200="","",SUM($C$5:C200))</f>
      </c>
      <c r="F200" s="11">
        <f>IF(OR(C200="",B200=""),"",SUMIF($B$5:B200,B200,$C$5:C200))</f>
      </c>
    </row>
    <row r="201" spans="1:6" x14ac:dyDescent="0.25">
      <c r="A201" s="24"/>
      <c r="B201" s="5"/>
      <c r="C201" s="6"/>
      <c r="D201" s="5"/>
      <c r="E201" s="11">
        <f>IF(C201="","",SUM($C$5:C201))</f>
      </c>
      <c r="F201" s="11">
        <f>IF(OR(C201="",B201=""),"",SUMIF($B$5:B201,B201,$C$5:C201))</f>
      </c>
    </row>
    <row r="202" spans="1:6" x14ac:dyDescent="0.25">
      <c r="A202" s="24"/>
      <c r="B202" s="5"/>
      <c r="C202" s="6"/>
      <c r="D202" s="5"/>
      <c r="E202" s="11">
        <f>IF(C202="","",SUM($C$5:C202))</f>
      </c>
      <c r="F202" s="11">
        <f>IF(OR(C202="",B202=""),"",SUMIF($B$5:B202,B202,$C$5:C202))</f>
      </c>
    </row>
    <row r="203" spans="1:6" x14ac:dyDescent="0.25">
      <c r="A203" s="24"/>
      <c r="B203" s="5"/>
      <c r="C203" s="6"/>
      <c r="D203" s="5"/>
      <c r="E203" s="11">
        <f>IF(C203="","",SUM($C$5:C203))</f>
      </c>
      <c r="F203" s="11">
        <f>IF(OR(C203="",B203=""),"",SUMIF($B$5:B203,B203,$C$5:C203))</f>
      </c>
    </row>
    <row r="204" spans="1:6" x14ac:dyDescent="0.25">
      <c r="A204" s="24"/>
      <c r="B204" s="5"/>
      <c r="C204" s="6"/>
      <c r="D204" s="5"/>
      <c r="E204" s="11">
        <f>IF(C204="","",SUM($C$5:C204))</f>
      </c>
      <c r="F204" s="11">
        <f>IF(OR(C204="",B204=""),"",SUMIF($B$5:B204,B204,$C$5:C204))</f>
      </c>
    </row>
    <row r="205" spans="1:6" x14ac:dyDescent="0.25">
      <c r="A205" s="24"/>
      <c r="B205" s="5"/>
      <c r="C205" s="6"/>
      <c r="D205" s="5"/>
      <c r="E205" s="11">
        <f>IF(C205="","",SUM($C$5:C205))</f>
      </c>
      <c r="F205" s="11">
        <f>IF(OR(C205="",B205=""),"",SUMIF($B$5:B205,B205,$C$5:C205))</f>
      </c>
    </row>
    <row r="206" spans="1:6" x14ac:dyDescent="0.25">
      <c r="A206" s="24"/>
      <c r="B206" s="5"/>
      <c r="C206" s="6"/>
      <c r="D206" s="5"/>
      <c r="E206" s="11">
        <f>IF(C206="","",SUM($C$5:C206))</f>
      </c>
      <c r="F206" s="11">
        <f>IF(OR(C206="",B206=""),"",SUMIF($B$5:B206,B206,$C$5:C206))</f>
      </c>
    </row>
    <row r="207" spans="1:6" x14ac:dyDescent="0.25">
      <c r="A207" s="24"/>
      <c r="B207" s="5"/>
      <c r="C207" s="6"/>
      <c r="D207" s="5"/>
      <c r="E207" s="11">
        <f>IF(C207="","",SUM($C$5:C207))</f>
      </c>
      <c r="F207" s="11">
        <f>IF(OR(C207="",B207=""),"",SUMIF($B$5:B207,B207,$C$5:C207))</f>
      </c>
    </row>
    <row r="208" spans="1:6" x14ac:dyDescent="0.25">
      <c r="A208" s="24"/>
      <c r="B208" s="5"/>
      <c r="C208" s="6"/>
      <c r="D208" s="5"/>
      <c r="E208" s="11">
        <f>IF(C208="","",SUM($C$5:C208))</f>
      </c>
      <c r="F208" s="11">
        <f>IF(OR(C208="",B208=""),"",SUMIF($B$5:B208,B208,$C$5:C208))</f>
      </c>
    </row>
    <row r="209" spans="1:6" x14ac:dyDescent="0.25">
      <c r="A209" s="24"/>
      <c r="B209" s="5"/>
      <c r="C209" s="6"/>
      <c r="D209" s="5"/>
      <c r="E209" s="11">
        <f>IF(C209="","",SUM($C$5:C209))</f>
      </c>
      <c r="F209" s="11">
        <f>IF(OR(C209="",B209=""),"",SUMIF($B$5:B209,B209,$C$5:C209))</f>
      </c>
    </row>
    <row r="210" spans="1:6" x14ac:dyDescent="0.25">
      <c r="A210" s="24"/>
      <c r="B210" s="5"/>
      <c r="C210" s="6"/>
      <c r="D210" s="5"/>
      <c r="E210" s="11">
        <f>IF(C210="","",SUM($C$5:C210))</f>
      </c>
      <c r="F210" s="11">
        <f>IF(OR(C210="",B210=""),"",SUMIF($B$5:B210,B210,$C$5:C210))</f>
      </c>
    </row>
    <row r="211" spans="1:6" x14ac:dyDescent="0.25">
      <c r="A211" s="24"/>
      <c r="B211" s="5"/>
      <c r="C211" s="6"/>
      <c r="D211" s="5"/>
      <c r="E211" s="11">
        <f>IF(C211="","",SUM($C$5:C211))</f>
      </c>
      <c r="F211" s="11">
        <f>IF(OR(C211="",B211=""),"",SUMIF($B$5:B211,B211,$C$5:C211))</f>
      </c>
    </row>
    <row r="212" spans="1:6" x14ac:dyDescent="0.25">
      <c r="A212" s="24"/>
      <c r="B212" s="5"/>
      <c r="C212" s="6"/>
      <c r="D212" s="5"/>
      <c r="E212" s="11">
        <f>IF(C212="","",SUM($C$5:C212))</f>
      </c>
      <c r="F212" s="11">
        <f>IF(OR(C212="",B212=""),"",SUMIF($B$5:B212,B212,$C$5:C212))</f>
      </c>
    </row>
    <row r="213" spans="1:6" x14ac:dyDescent="0.25">
      <c r="A213" s="24"/>
      <c r="B213" s="5"/>
      <c r="C213" s="6"/>
      <c r="D213" s="5"/>
      <c r="E213" s="11">
        <f>IF(C213="","",SUM($C$5:C213))</f>
      </c>
      <c r="F213" s="11">
        <f>IF(OR(C213="",B213=""),"",SUMIF($B$5:B213,B213,$C$5:C213))</f>
      </c>
    </row>
    <row r="214" spans="1:6" x14ac:dyDescent="0.25">
      <c r="A214" s="24"/>
      <c r="B214" s="5"/>
      <c r="C214" s="6"/>
      <c r="D214" s="5"/>
      <c r="E214" s="11">
        <f>IF(C214="","",SUM($C$5:C214))</f>
      </c>
      <c r="F214" s="11">
        <f>IF(OR(C214="",B214=""),"",SUMIF($B$5:B214,B214,$C$5:C214))</f>
      </c>
    </row>
    <row r="215" spans="1:6" x14ac:dyDescent="0.25">
      <c r="A215" s="24"/>
      <c r="B215" s="5"/>
      <c r="C215" s="6"/>
      <c r="D215" s="5"/>
      <c r="E215" s="11">
        <f>IF(C215="","",SUM($C$5:C215))</f>
      </c>
      <c r="F215" s="11">
        <f>IF(OR(C215="",B215=""),"",SUMIF($B$5:B215,B215,$C$5:C215))</f>
      </c>
    </row>
    <row r="216" spans="1:6" x14ac:dyDescent="0.25">
      <c r="A216" s="24"/>
      <c r="B216" s="5"/>
      <c r="C216" s="6"/>
      <c r="D216" s="5"/>
      <c r="E216" s="11">
        <f>IF(C216="","",SUM($C$5:C216))</f>
      </c>
      <c r="F216" s="11">
        <f>IF(OR(C216="",B216=""),"",SUMIF($B$5:B216,B216,$C$5:C216))</f>
      </c>
    </row>
    <row r="217" spans="1:6" x14ac:dyDescent="0.25">
      <c r="A217" s="24"/>
      <c r="B217" s="5"/>
      <c r="C217" s="6"/>
      <c r="D217" s="5"/>
      <c r="E217" s="11">
        <f>IF(C217="","",SUM($C$5:C217))</f>
      </c>
      <c r="F217" s="11">
        <f>IF(OR(C217="",B217=""),"",SUMIF($B$5:B217,B217,$C$5:C217))</f>
      </c>
    </row>
    <row r="218" spans="1:6" x14ac:dyDescent="0.25">
      <c r="A218" s="24"/>
      <c r="B218" s="5"/>
      <c r="C218" s="6"/>
      <c r="D218" s="5"/>
      <c r="E218" s="11">
        <f>IF(C218="","",SUM($C$5:C218))</f>
      </c>
      <c r="F218" s="11">
        <f>IF(OR(C218="",B218=""),"",SUMIF($B$5:B218,B218,$C$5:C218))</f>
      </c>
    </row>
    <row r="219" spans="1:6" x14ac:dyDescent="0.25">
      <c r="A219" s="24"/>
      <c r="B219" s="5"/>
      <c r="C219" s="6"/>
      <c r="D219" s="5"/>
      <c r="E219" s="11">
        <f>IF(C219="","",SUM($C$5:C219))</f>
      </c>
      <c r="F219" s="11">
        <f>IF(OR(C219="",B219=""),"",SUMIF($B$5:B219,B219,$C$5:C219))</f>
      </c>
    </row>
    <row r="220" spans="1:6" x14ac:dyDescent="0.25">
      <c r="A220" s="24"/>
      <c r="B220" s="5"/>
      <c r="C220" s="6"/>
      <c r="D220" s="5"/>
      <c r="E220" s="11">
        <f>IF(C220="","",SUM($C$5:C220))</f>
      </c>
      <c r="F220" s="11">
        <f>IF(OR(C220="",B220=""),"",SUMIF($B$5:B220,B220,$C$5:C220))</f>
      </c>
    </row>
    <row r="221" spans="1:6" x14ac:dyDescent="0.25">
      <c r="A221" s="24"/>
      <c r="B221" s="5"/>
      <c r="C221" s="6"/>
      <c r="D221" s="5"/>
      <c r="E221" s="11">
        <f>IF(C221="","",SUM($C$5:C221))</f>
      </c>
      <c r="F221" s="11">
        <f>IF(OR(C221="",B221=""),"",SUMIF($B$5:B221,B221,$C$5:C221))</f>
      </c>
    </row>
    <row r="222" spans="1:6" x14ac:dyDescent="0.25">
      <c r="A222" s="24"/>
      <c r="B222" s="5"/>
      <c r="C222" s="6"/>
      <c r="D222" s="5"/>
      <c r="E222" s="11">
        <f>IF(C222="","",SUM($C$5:C222))</f>
      </c>
      <c r="F222" s="11">
        <f>IF(OR(C222="",B222=""),"",SUMIF($B$5:B222,B222,$C$5:C222))</f>
      </c>
    </row>
    <row r="223" spans="1:6" x14ac:dyDescent="0.25">
      <c r="A223" s="24"/>
      <c r="B223" s="5"/>
      <c r="C223" s="6"/>
      <c r="D223" s="5"/>
      <c r="E223" s="11">
        <f>IF(C223="","",SUM($C$5:C223))</f>
      </c>
      <c r="F223" s="11">
        <f>IF(OR(C223="",B223=""),"",SUMIF($B$5:B223,B223,$C$5:C223))</f>
      </c>
    </row>
    <row r="224" spans="1:6" x14ac:dyDescent="0.25">
      <c r="A224" s="24"/>
      <c r="B224" s="5"/>
      <c r="C224" s="6"/>
      <c r="D224" s="5"/>
      <c r="E224" s="11">
        <f>IF(C224="","",SUM($C$5:C224))</f>
      </c>
      <c r="F224" s="11">
        <f>IF(OR(C224="",B224=""),"",SUMIF($B$5:B224,B224,$C$5:C224))</f>
      </c>
    </row>
    <row r="225" spans="1:6" x14ac:dyDescent="0.25">
      <c r="A225" s="24"/>
      <c r="B225" s="5"/>
      <c r="C225" s="6"/>
      <c r="D225" s="5"/>
      <c r="E225" s="11">
        <f>IF(C225="","",SUM($C$5:C225))</f>
      </c>
      <c r="F225" s="11">
        <f>IF(OR(C225="",B225=""),"",SUMIF($B$5:B225,B225,$C$5:C225))</f>
      </c>
    </row>
    <row r="226" spans="1:6" x14ac:dyDescent="0.25">
      <c r="A226" s="24"/>
      <c r="B226" s="5"/>
      <c r="C226" s="6"/>
      <c r="D226" s="5"/>
      <c r="E226" s="11">
        <f>IF(C226="","",SUM($C$5:C226))</f>
      </c>
      <c r="F226" s="11">
        <f>IF(OR(C226="",B226=""),"",SUMIF($B$5:B226,B226,$C$5:C226))</f>
      </c>
    </row>
    <row r="227" spans="1:6" x14ac:dyDescent="0.25">
      <c r="A227" s="24"/>
      <c r="B227" s="5"/>
      <c r="C227" s="6"/>
      <c r="D227" s="5"/>
      <c r="E227" s="11">
        <f>IF(C227="","",SUM($C$5:C227))</f>
      </c>
      <c r="F227" s="11">
        <f>IF(OR(C227="",B227=""),"",SUMIF($B$5:B227,B227,$C$5:C227))</f>
      </c>
    </row>
    <row r="228" spans="1:6" x14ac:dyDescent="0.25">
      <c r="A228" s="24"/>
      <c r="B228" s="5"/>
      <c r="C228" s="6"/>
      <c r="D228" s="5"/>
      <c r="E228" s="11">
        <f>IF(C228="","",SUM($C$5:C228))</f>
      </c>
      <c r="F228" s="11">
        <f>IF(OR(C228="",B228=""),"",SUMIF($B$5:B228,B228,$C$5:C228))</f>
      </c>
    </row>
    <row r="229" spans="1:6" x14ac:dyDescent="0.25">
      <c r="A229" s="24"/>
      <c r="B229" s="5"/>
      <c r="C229" s="6"/>
      <c r="D229" s="5"/>
      <c r="E229" s="11">
        <f>IF(C229="","",SUM($C$5:C229))</f>
      </c>
      <c r="F229" s="11">
        <f>IF(OR(C229="",B229=""),"",SUMIF($B$5:B229,B229,$C$5:C229))</f>
      </c>
    </row>
    <row r="230" spans="1:6" x14ac:dyDescent="0.25">
      <c r="A230" s="24"/>
      <c r="B230" s="5"/>
      <c r="C230" s="6"/>
      <c r="D230" s="5"/>
      <c r="E230" s="11">
        <f>IF(C230="","",SUM($C$5:C230))</f>
      </c>
      <c r="F230" s="11">
        <f>IF(OR(C230="",B230=""),"",SUMIF($B$5:B230,B230,$C$5:C230))</f>
      </c>
    </row>
    <row r="231" spans="1:6" x14ac:dyDescent="0.25">
      <c r="A231" s="24"/>
      <c r="B231" s="5"/>
      <c r="C231" s="6"/>
      <c r="D231" s="5"/>
      <c r="E231" s="11">
        <f>IF(C231="","",SUM($C$5:C231))</f>
      </c>
      <c r="F231" s="11">
        <f>IF(OR(C231="",B231=""),"",SUMIF($B$5:B231,B231,$C$5:C231))</f>
      </c>
    </row>
    <row r="232" spans="1:6" x14ac:dyDescent="0.25">
      <c r="A232" s="24"/>
      <c r="B232" s="5"/>
      <c r="C232" s="6"/>
      <c r="D232" s="5"/>
      <c r="E232" s="11">
        <f>IF(C232="","",SUM($C$5:C232))</f>
      </c>
      <c r="F232" s="11">
        <f>IF(OR(C232="",B232=""),"",SUMIF($B$5:B232,B232,$C$5:C232))</f>
      </c>
    </row>
    <row r="233" spans="1:6" x14ac:dyDescent="0.25">
      <c r="A233" s="24"/>
      <c r="B233" s="5"/>
      <c r="C233" s="6"/>
      <c r="D233" s="5"/>
      <c r="E233" s="11">
        <f>IF(C233="","",SUM($C$5:C233))</f>
      </c>
      <c r="F233" s="11">
        <f>IF(OR(C233="",B233=""),"",SUMIF($B$5:B233,B233,$C$5:C233))</f>
      </c>
    </row>
    <row r="234" spans="1:6" x14ac:dyDescent="0.25">
      <c r="A234" s="24"/>
      <c r="B234" s="5"/>
      <c r="C234" s="6"/>
      <c r="D234" s="5"/>
      <c r="E234" s="11">
        <f>IF(C234="","",SUM($C$5:C234))</f>
      </c>
      <c r="F234" s="11">
        <f>IF(OR(C234="",B234=""),"",SUMIF($B$5:B234,B234,$C$5:C234))</f>
      </c>
    </row>
    <row r="235" spans="1:6" x14ac:dyDescent="0.25">
      <c r="A235" s="24"/>
      <c r="B235" s="5"/>
      <c r="C235" s="6"/>
      <c r="D235" s="5"/>
      <c r="E235" s="11">
        <f>IF(C235="","",SUM($C$5:C235))</f>
      </c>
      <c r="F235" s="11">
        <f>IF(OR(C235="",B235=""),"",SUMIF($B$5:B235,B235,$C$5:C235))</f>
      </c>
    </row>
    <row r="236" spans="1:6" x14ac:dyDescent="0.25">
      <c r="A236" s="24"/>
      <c r="B236" s="5"/>
      <c r="C236" s="6"/>
      <c r="D236" s="5"/>
      <c r="E236" s="11">
        <f>IF(C236="","",SUM($C$5:C236))</f>
      </c>
      <c r="F236" s="11">
        <f>IF(OR(C236="",B236=""),"",SUMIF($B$5:B236,B236,$C$5:C236))</f>
      </c>
    </row>
    <row r="237" spans="1:6" x14ac:dyDescent="0.25">
      <c r="A237" s="24"/>
      <c r="B237" s="5"/>
      <c r="C237" s="6"/>
      <c r="D237" s="5"/>
      <c r="E237" s="11">
        <f>IF(C237="","",SUM($C$5:C237))</f>
      </c>
      <c r="F237" s="11">
        <f>IF(OR(C237="",B237=""),"",SUMIF($B$5:B237,B237,$C$5:C237))</f>
      </c>
    </row>
    <row r="238" spans="1:6" x14ac:dyDescent="0.25">
      <c r="A238" s="24"/>
      <c r="B238" s="5"/>
      <c r="C238" s="6"/>
      <c r="D238" s="5"/>
      <c r="E238" s="11">
        <f>IF(C238="","",SUM($C$5:C238))</f>
      </c>
      <c r="F238" s="11">
        <f>IF(OR(C238="",B238=""),"",SUMIF($B$5:B238,B238,$C$5:C238))</f>
      </c>
    </row>
    <row r="239" spans="1:6" x14ac:dyDescent="0.25">
      <c r="A239" s="24"/>
      <c r="B239" s="5"/>
      <c r="C239" s="6"/>
      <c r="D239" s="5"/>
      <c r="E239" s="11">
        <f>IF(C239="","",SUM($C$5:C239))</f>
      </c>
      <c r="F239" s="11">
        <f>IF(OR(C239="",B239=""),"",SUMIF($B$5:B239,B239,$C$5:C239))</f>
      </c>
    </row>
    <row r="240" spans="1:6" x14ac:dyDescent="0.25">
      <c r="A240" s="24"/>
      <c r="B240" s="5"/>
      <c r="C240" s="6"/>
      <c r="D240" s="5"/>
      <c r="E240" s="11">
        <f>IF(C240="","",SUM($C$5:C240))</f>
      </c>
      <c r="F240" s="11">
        <f>IF(OR(C240="",B240=""),"",SUMIF($B$5:B240,B240,$C$5:C240))</f>
      </c>
    </row>
    <row r="241" spans="1:6" x14ac:dyDescent="0.25">
      <c r="A241" s="24"/>
      <c r="B241" s="5"/>
      <c r="C241" s="6"/>
      <c r="D241" s="5"/>
      <c r="E241" s="11">
        <f>IF(C241="","",SUM($C$5:C241))</f>
      </c>
      <c r="F241" s="11">
        <f>IF(OR(C241="",B241=""),"",SUMIF($B$5:B241,B241,$C$5:C241))</f>
      </c>
    </row>
    <row r="242" spans="1:6" x14ac:dyDescent="0.25">
      <c r="A242" s="24"/>
      <c r="B242" s="5"/>
      <c r="C242" s="6"/>
      <c r="D242" s="5"/>
      <c r="E242" s="11">
        <f>IF(C242="","",SUM($C$5:C242))</f>
      </c>
      <c r="F242" s="11">
        <f>IF(OR(C242="",B242=""),"",SUMIF($B$5:B242,B242,$C$5:C242))</f>
      </c>
    </row>
    <row r="243" spans="1:6" x14ac:dyDescent="0.25">
      <c r="A243" s="24"/>
      <c r="B243" s="5"/>
      <c r="C243" s="6"/>
      <c r="D243" s="5"/>
      <c r="E243" s="11">
        <f>IF(C243="","",SUM($C$5:C243))</f>
      </c>
      <c r="F243" s="11">
        <f>IF(OR(C243="",B243=""),"",SUMIF($B$5:B243,B243,$C$5:C243))</f>
      </c>
    </row>
    <row r="244" spans="1:6" x14ac:dyDescent="0.25">
      <c r="A244" s="24"/>
      <c r="B244" s="5"/>
      <c r="C244" s="6"/>
      <c r="D244" s="5"/>
      <c r="E244" s="11">
        <f>IF(C244="","",SUM($C$5:C244))</f>
      </c>
      <c r="F244" s="11">
        <f>IF(OR(C244="",B244=""),"",SUMIF($B$5:B244,B244,$C$5:C244))</f>
      </c>
    </row>
    <row r="245" spans="1:6" x14ac:dyDescent="0.25">
      <c r="A245" s="24"/>
      <c r="B245" s="5"/>
      <c r="C245" s="6"/>
      <c r="D245" s="5"/>
      <c r="E245" s="11">
        <f>IF(C245="","",SUM($C$5:C245))</f>
      </c>
      <c r="F245" s="11">
        <f>IF(OR(C245="",B245=""),"",SUMIF($B$5:B245,B245,$C$5:C245))</f>
      </c>
    </row>
    <row r="246" spans="1:6" x14ac:dyDescent="0.25">
      <c r="A246" s="24"/>
      <c r="B246" s="5"/>
      <c r="C246" s="6"/>
      <c r="D246" s="5"/>
      <c r="E246" s="11">
        <f>IF(C246="","",SUM($C$5:C246))</f>
      </c>
      <c r="F246" s="11">
        <f>IF(OR(C246="",B246=""),"",SUMIF($B$5:B246,B246,$C$5:C246))</f>
      </c>
    </row>
    <row r="247" spans="1:6" x14ac:dyDescent="0.25">
      <c r="A247" s="24"/>
      <c r="B247" s="5"/>
      <c r="C247" s="6"/>
      <c r="D247" s="5"/>
      <c r="E247" s="11">
        <f>IF(C247="","",SUM($C$5:C247))</f>
      </c>
      <c r="F247" s="11">
        <f>IF(OR(C247="",B247=""),"",SUMIF($B$5:B247,B247,$C$5:C247))</f>
      </c>
    </row>
    <row r="248" spans="1:6" x14ac:dyDescent="0.25">
      <c r="A248" s="24"/>
      <c r="B248" s="5"/>
      <c r="C248" s="6"/>
      <c r="D248" s="5"/>
      <c r="E248" s="11">
        <f>IF(C248="","",SUM($C$5:C248))</f>
      </c>
      <c r="F248" s="11">
        <f>IF(OR(C248="",B248=""),"",SUMIF($B$5:B248,B248,$C$5:C248))</f>
      </c>
    </row>
    <row r="249" spans="1:6" x14ac:dyDescent="0.25">
      <c r="A249" s="24"/>
      <c r="B249" s="5"/>
      <c r="C249" s="6"/>
      <c r="D249" s="5"/>
      <c r="E249" s="11">
        <f>IF(C249="","",SUM($C$5:C249))</f>
      </c>
      <c r="F249" s="11">
        <f>IF(OR(C249="",B249=""),"",SUMIF($B$5:B249,B249,$C$5:C249))</f>
      </c>
    </row>
    <row r="250" spans="1:6" x14ac:dyDescent="0.25">
      <c r="A250" s="24"/>
      <c r="B250" s="5"/>
      <c r="C250" s="6"/>
      <c r="D250" s="5"/>
      <c r="E250" s="11">
        <f>IF(C250="","",SUM($C$5:C250))</f>
      </c>
      <c r="F250" s="11">
        <f>IF(OR(C250="",B250=""),"",SUMIF($B$5:B250,B250,$C$5:C250))</f>
      </c>
    </row>
    <row r="251" spans="1:6" x14ac:dyDescent="0.25">
      <c r="A251" s="24"/>
      <c r="B251" s="5"/>
      <c r="C251" s="6"/>
      <c r="D251" s="5"/>
      <c r="E251" s="11">
        <f>IF(C251="","",SUM($C$5:C251))</f>
      </c>
      <c r="F251" s="11">
        <f>IF(OR(C251="",B251=""),"",SUMIF($B$5:B251,B251,$C$5:C251))</f>
      </c>
    </row>
    <row r="252" spans="1:6" x14ac:dyDescent="0.25">
      <c r="A252" s="24"/>
      <c r="B252" s="5"/>
      <c r="C252" s="6"/>
      <c r="D252" s="5"/>
      <c r="E252" s="11">
        <f>IF(C252="","",SUM($C$5:C252))</f>
      </c>
      <c r="F252" s="11">
        <f>IF(OR(C252="",B252=""),"",SUMIF($B$5:B252,B252,$C$5:C252))</f>
      </c>
    </row>
    <row r="253" spans="1:6" x14ac:dyDescent="0.25">
      <c r="A253" s="24"/>
      <c r="B253" s="5"/>
      <c r="C253" s="6"/>
      <c r="D253" s="5"/>
      <c r="E253" s="11">
        <f>IF(C253="","",SUM($C$5:C253))</f>
      </c>
      <c r="F253" s="11">
        <f>IF(OR(C253="",B253=""),"",SUMIF($B$5:B253,B253,$C$5:C253))</f>
      </c>
    </row>
    <row r="254" spans="1:6" x14ac:dyDescent="0.25">
      <c r="A254" s="24"/>
      <c r="B254" s="5"/>
      <c r="C254" s="6"/>
      <c r="D254" s="5"/>
      <c r="E254" s="11">
        <f>IF(C254="","",SUM($C$5:C254))</f>
      </c>
      <c r="F254" s="11">
        <f>IF(OR(C254="",B254=""),"",SUMIF($B$5:B254,B254,$C$5:C254))</f>
      </c>
    </row>
    <row r="255" spans="1:6" x14ac:dyDescent="0.25">
      <c r="A255" s="24"/>
      <c r="B255" s="5"/>
      <c r="C255" s="6"/>
      <c r="D255" s="5"/>
      <c r="E255" s="11">
        <f>IF(C255="","",SUM($C$5:C255))</f>
      </c>
      <c r="F255" s="11">
        <f>IF(OR(C255="",B255=""),"",SUMIF($B$5:B255,B255,$C$5:C255))</f>
      </c>
    </row>
    <row r="256" spans="1:6" x14ac:dyDescent="0.25">
      <c r="A256" s="24"/>
      <c r="B256" s="5"/>
      <c r="C256" s="6"/>
      <c r="D256" s="5"/>
      <c r="E256" s="11">
        <f>IF(C256="","",SUM($C$5:C256))</f>
      </c>
      <c r="F256" s="11">
        <f>IF(OR(C256="",B256=""),"",SUMIF($B$5:B256,B256,$C$5:C256))</f>
      </c>
    </row>
    <row r="257" spans="1:6" x14ac:dyDescent="0.25">
      <c r="A257" s="24"/>
      <c r="B257" s="5"/>
      <c r="C257" s="6"/>
      <c r="D257" s="5"/>
      <c r="E257" s="11">
        <f>IF(C257="","",SUM($C$5:C257))</f>
      </c>
      <c r="F257" s="11">
        <f>IF(OR(C257="",B257=""),"",SUMIF($B$5:B257,B257,$C$5:C257))</f>
      </c>
    </row>
    <row r="258" spans="1:6" x14ac:dyDescent="0.25">
      <c r="A258" s="24"/>
      <c r="B258" s="5"/>
      <c r="C258" s="6"/>
      <c r="D258" s="5"/>
      <c r="E258" s="11">
        <f>IF(C258="","",SUM($C$5:C258))</f>
      </c>
      <c r="F258" s="11">
        <f>IF(OR(C258="",B258=""),"",SUMIF($B$5:B258,B258,$C$5:C258))</f>
      </c>
    </row>
    <row r="259" spans="1:6" x14ac:dyDescent="0.25">
      <c r="A259" s="24"/>
      <c r="B259" s="5"/>
      <c r="C259" s="6"/>
      <c r="D259" s="5"/>
      <c r="E259" s="11">
        <f>IF(C259="","",SUM($C$5:C259))</f>
      </c>
      <c r="F259" s="11">
        <f>IF(OR(C259="",B259=""),"",SUMIF($B$5:B259,B259,$C$5:C259))</f>
      </c>
    </row>
    <row r="260" spans="1:6" x14ac:dyDescent="0.25">
      <c r="A260" s="24"/>
      <c r="B260" s="5"/>
      <c r="C260" s="6"/>
      <c r="D260" s="5"/>
      <c r="E260" s="11">
        <f>IF(C260="","",SUM($C$5:C260))</f>
      </c>
      <c r="F260" s="11">
        <f>IF(OR(C260="",B260=""),"",SUMIF($B$5:B260,B260,$C$5:C260))</f>
      </c>
    </row>
    <row r="261" spans="1:6" x14ac:dyDescent="0.25">
      <c r="A261" s="24"/>
      <c r="B261" s="5"/>
      <c r="C261" s="6"/>
      <c r="D261" s="5"/>
      <c r="E261" s="11">
        <f>IF(C261="","",SUM($C$5:C261))</f>
      </c>
      <c r="F261" s="11">
        <f>IF(OR(C261="",B261=""),"",SUMIF($B$5:B261,B261,$C$5:C261))</f>
      </c>
    </row>
    <row r="262" spans="1:6" x14ac:dyDescent="0.25">
      <c r="A262" s="24"/>
      <c r="B262" s="5"/>
      <c r="C262" s="6"/>
      <c r="D262" s="5"/>
      <c r="E262" s="11">
        <f>IF(C262="","",SUM($C$5:C262))</f>
      </c>
      <c r="F262" s="11">
        <f>IF(OR(C262="",B262=""),"",SUMIF($B$5:B262,B262,$C$5:C262))</f>
      </c>
    </row>
    <row r="263" spans="1:6" x14ac:dyDescent="0.25">
      <c r="A263" s="24"/>
      <c r="B263" s="5"/>
      <c r="C263" s="6"/>
      <c r="D263" s="5"/>
      <c r="E263" s="11">
        <f>IF(C263="","",SUM($C$5:C263))</f>
      </c>
      <c r="F263" s="11">
        <f>IF(OR(C263="",B263=""),"",SUMIF($B$5:B263,B263,$C$5:C263))</f>
      </c>
    </row>
    <row r="264" spans="1:6" x14ac:dyDescent="0.25">
      <c r="A264" s="24"/>
      <c r="B264" s="5"/>
      <c r="C264" s="6"/>
      <c r="D264" s="5"/>
      <c r="E264" s="11">
        <f>IF(C264="","",SUM($C$5:C264))</f>
      </c>
      <c r="F264" s="11">
        <f>IF(OR(C264="",B264=""),"",SUMIF($B$5:B264,B264,$C$5:C264))</f>
      </c>
    </row>
    <row r="265" spans="1:6" x14ac:dyDescent="0.25">
      <c r="A265" s="24"/>
      <c r="B265" s="5"/>
      <c r="C265" s="6"/>
      <c r="D265" s="5"/>
      <c r="E265" s="11">
        <f>IF(C265="","",SUM($C$5:C265))</f>
      </c>
      <c r="F265" s="11">
        <f>IF(OR(C265="",B265=""),"",SUMIF($B$5:B265,B265,$C$5:C265))</f>
      </c>
    </row>
    <row r="266" spans="1:6" x14ac:dyDescent="0.25">
      <c r="A266" s="24"/>
      <c r="B266" s="5"/>
      <c r="C266" s="6"/>
      <c r="D266" s="5"/>
      <c r="E266" s="11">
        <f>IF(C266="","",SUM($C$5:C266))</f>
      </c>
      <c r="F266" s="11">
        <f>IF(OR(C266="",B266=""),"",SUMIF($B$5:B266,B266,$C$5:C266))</f>
      </c>
    </row>
    <row r="267" spans="1:6" x14ac:dyDescent="0.25">
      <c r="A267" s="24"/>
      <c r="B267" s="5"/>
      <c r="C267" s="6"/>
      <c r="D267" s="5"/>
      <c r="E267" s="11">
        <f>IF(C267="","",SUM($C$5:C267))</f>
      </c>
      <c r="F267" s="11">
        <f>IF(OR(C267="",B267=""),"",SUMIF($B$5:B267,B267,$C$5:C267))</f>
      </c>
    </row>
    <row r="268" spans="1:6" x14ac:dyDescent="0.25">
      <c r="A268" s="24"/>
      <c r="B268" s="5"/>
      <c r="C268" s="6"/>
      <c r="D268" s="5"/>
      <c r="E268" s="11">
        <f>IF(C268="","",SUM($C$5:C268))</f>
      </c>
      <c r="F268" s="11">
        <f>IF(OR(C268="",B268=""),"",SUMIF($B$5:B268,B268,$C$5:C268))</f>
      </c>
    </row>
    <row r="269" spans="1:6" x14ac:dyDescent="0.25">
      <c r="A269" s="24"/>
      <c r="B269" s="5"/>
      <c r="C269" s="6"/>
      <c r="D269" s="5"/>
      <c r="E269" s="11">
        <f>IF(C269="","",SUM($C$5:C269))</f>
      </c>
      <c r="F269" s="11">
        <f>IF(OR(C269="",B269=""),"",SUMIF($B$5:B269,B269,$C$5:C269))</f>
      </c>
    </row>
    <row r="270" spans="1:6" x14ac:dyDescent="0.25">
      <c r="A270" s="24"/>
      <c r="B270" s="5"/>
      <c r="C270" s="6"/>
      <c r="D270" s="5"/>
      <c r="E270" s="11">
        <f>IF(C270="","",SUM($C$5:C270))</f>
      </c>
      <c r="F270" s="11">
        <f>IF(OR(C270="",B270=""),"",SUMIF($B$5:B270,B270,$C$5:C270))</f>
      </c>
    </row>
    <row r="271" spans="1:6" x14ac:dyDescent="0.25">
      <c r="A271" s="24"/>
      <c r="B271" s="5"/>
      <c r="C271" s="6"/>
      <c r="D271" s="5"/>
      <c r="E271" s="11">
        <f>IF(C271="","",SUM($C$5:C271))</f>
      </c>
      <c r="F271" s="11">
        <f>IF(OR(C271="",B271=""),"",SUMIF($B$5:B271,B271,$C$5:C271))</f>
      </c>
    </row>
    <row r="272" spans="1:6" x14ac:dyDescent="0.25">
      <c r="A272" s="24"/>
      <c r="B272" s="5"/>
      <c r="C272" s="6"/>
      <c r="D272" s="5"/>
      <c r="E272" s="11">
        <f>IF(C272="","",SUM($C$5:C272))</f>
      </c>
      <c r="F272" s="11">
        <f>IF(OR(C272="",B272=""),"",SUMIF($B$5:B272,B272,$C$5:C272))</f>
      </c>
    </row>
    <row r="273" spans="1:6" x14ac:dyDescent="0.25">
      <c r="A273" s="24"/>
      <c r="B273" s="5"/>
      <c r="C273" s="6"/>
      <c r="D273" s="5"/>
      <c r="E273" s="11">
        <f>IF(C273="","",SUM($C$5:C273))</f>
      </c>
      <c r="F273" s="11">
        <f>IF(OR(C273="",B273=""),"",SUMIF($B$5:B273,B273,$C$5:C273))</f>
      </c>
    </row>
    <row r="274" spans="1:6" x14ac:dyDescent="0.25">
      <c r="A274" s="24"/>
      <c r="B274" s="5"/>
      <c r="C274" s="6"/>
      <c r="D274" s="5"/>
      <c r="E274" s="11">
        <f>IF(C274="","",SUM($C$5:C274))</f>
      </c>
      <c r="F274" s="11">
        <f>IF(OR(C274="",B274=""),"",SUMIF($B$5:B274,B274,$C$5:C274))</f>
      </c>
    </row>
    <row r="275" spans="1:6" x14ac:dyDescent="0.25">
      <c r="A275" s="24"/>
      <c r="B275" s="5"/>
      <c r="C275" s="6"/>
      <c r="D275" s="5"/>
      <c r="E275" s="11">
        <f>IF(C275="","",SUM($C$5:C275))</f>
      </c>
      <c r="F275" s="11">
        <f>IF(OR(C275="",B275=""),"",SUMIF($B$5:B275,B275,$C$5:C275))</f>
      </c>
    </row>
    <row r="276" spans="1:6" x14ac:dyDescent="0.25">
      <c r="A276" s="24"/>
      <c r="B276" s="5"/>
      <c r="C276" s="6"/>
      <c r="D276" s="5"/>
      <c r="E276" s="11">
        <f>IF(C276="","",SUM($C$5:C276))</f>
      </c>
      <c r="F276" s="11">
        <f>IF(OR(C276="",B276=""),"",SUMIF($B$5:B276,B276,$C$5:C276))</f>
      </c>
    </row>
    <row r="277" spans="1:6" x14ac:dyDescent="0.25">
      <c r="A277" s="24"/>
      <c r="B277" s="5"/>
      <c r="C277" s="6"/>
      <c r="D277" s="5"/>
      <c r="E277" s="11">
        <f>IF(C277="","",SUM($C$5:C277))</f>
      </c>
      <c r="F277" s="11">
        <f>IF(OR(C277="",B277=""),"",SUMIF($B$5:B277,B277,$C$5:C277))</f>
      </c>
    </row>
    <row r="278" spans="1:6" x14ac:dyDescent="0.25">
      <c r="A278" s="24"/>
      <c r="B278" s="5"/>
      <c r="C278" s="6"/>
      <c r="D278" s="5"/>
      <c r="E278" s="11">
        <f>IF(C278="","",SUM($C$5:C278))</f>
      </c>
      <c r="F278" s="11">
        <f>IF(OR(C278="",B278=""),"",SUMIF($B$5:B278,B278,$C$5:C278))</f>
      </c>
    </row>
    <row r="279" spans="1:6" x14ac:dyDescent="0.25">
      <c r="A279" s="24"/>
      <c r="B279" s="5"/>
      <c r="C279" s="6"/>
      <c r="D279" s="5"/>
      <c r="E279" s="11">
        <f>IF(C279="","",SUM($C$5:C279))</f>
      </c>
      <c r="F279" s="11">
        <f>IF(OR(C279="",B279=""),"",SUMIF($B$5:B279,B279,$C$5:C279))</f>
      </c>
    </row>
    <row r="280" spans="1:6" x14ac:dyDescent="0.25">
      <c r="A280" s="24"/>
      <c r="B280" s="5"/>
      <c r="C280" s="6"/>
      <c r="D280" s="5"/>
      <c r="E280" s="11">
        <f>IF(C280="","",SUM($C$5:C280))</f>
      </c>
      <c r="F280" s="11">
        <f>IF(OR(C280="",B280=""),"",SUMIF($B$5:B280,B280,$C$5:C280))</f>
      </c>
    </row>
    <row r="281" spans="1:6" x14ac:dyDescent="0.25">
      <c r="A281" s="24"/>
      <c r="B281" s="5"/>
      <c r="C281" s="6"/>
      <c r="D281" s="5"/>
      <c r="E281" s="11">
        <f>IF(C281="","",SUM($C$5:C281))</f>
      </c>
      <c r="F281" s="11">
        <f>IF(OR(C281="",B281=""),"",SUMIF($B$5:B281,B281,$C$5:C281))</f>
      </c>
    </row>
    <row r="282" spans="1:6" x14ac:dyDescent="0.25">
      <c r="A282" s="24"/>
      <c r="B282" s="5"/>
      <c r="C282" s="6"/>
      <c r="D282" s="5"/>
      <c r="E282" s="11">
        <f>IF(C282="","",SUM($C$5:C282))</f>
      </c>
      <c r="F282" s="11">
        <f>IF(OR(C282="",B282=""),"",SUMIF($B$5:B282,B282,$C$5:C282))</f>
      </c>
    </row>
    <row r="283" spans="1:6" x14ac:dyDescent="0.25">
      <c r="A283" s="24"/>
      <c r="B283" s="5"/>
      <c r="C283" s="6"/>
      <c r="D283" s="5"/>
      <c r="E283" s="11">
        <f>IF(C283="","",SUM($C$5:C283))</f>
      </c>
      <c r="F283" s="11">
        <f>IF(OR(C283="",B283=""),"",SUMIF($B$5:B283,B283,$C$5:C283))</f>
      </c>
    </row>
    <row r="284" spans="1:6" x14ac:dyDescent="0.25">
      <c r="A284" s="24"/>
      <c r="B284" s="5"/>
      <c r="C284" s="6"/>
      <c r="D284" s="5"/>
      <c r="E284" s="11">
        <f>IF(C284="","",SUM($C$5:C284))</f>
      </c>
      <c r="F284" s="11">
        <f>IF(OR(C284="",B284=""),"",SUMIF($B$5:B284,B284,$C$5:C284))</f>
      </c>
    </row>
    <row r="285" spans="1:6" x14ac:dyDescent="0.25">
      <c r="A285" s="24"/>
      <c r="B285" s="5"/>
      <c r="C285" s="6"/>
      <c r="D285" s="5"/>
      <c r="E285" s="11">
        <f>IF(C285="","",SUM($C$5:C285))</f>
      </c>
      <c r="F285" s="11">
        <f>IF(OR(C285="",B285=""),"",SUMIF($B$5:B285,B285,$C$5:C285))</f>
      </c>
    </row>
    <row r="286" spans="1:6" x14ac:dyDescent="0.25">
      <c r="A286" s="24"/>
      <c r="B286" s="5"/>
      <c r="C286" s="6"/>
      <c r="D286" s="5"/>
      <c r="E286" s="11">
        <f>IF(C286="","",SUM($C$5:C286))</f>
      </c>
      <c r="F286" s="11">
        <f>IF(OR(C286="",B286=""),"",SUMIF($B$5:B286,B286,$C$5:C286))</f>
      </c>
    </row>
    <row r="287" spans="1:6" x14ac:dyDescent="0.25">
      <c r="A287" s="24"/>
      <c r="B287" s="5"/>
      <c r="C287" s="6"/>
      <c r="D287" s="5"/>
      <c r="E287" s="11">
        <f>IF(C287="","",SUM($C$5:C287))</f>
      </c>
      <c r="F287" s="11">
        <f>IF(OR(C287="",B287=""),"",SUMIF($B$5:B287,B287,$C$5:C287))</f>
      </c>
    </row>
    <row r="288" spans="1:6" x14ac:dyDescent="0.25">
      <c r="A288" s="24"/>
      <c r="B288" s="5"/>
      <c r="C288" s="6"/>
      <c r="D288" s="5"/>
      <c r="E288" s="11">
        <f>IF(C288="","",SUM($C$5:C288))</f>
      </c>
      <c r="F288" s="11">
        <f>IF(OR(C288="",B288=""),"",SUMIF($B$5:B288,B288,$C$5:C288))</f>
      </c>
    </row>
    <row r="289" spans="1:6" x14ac:dyDescent="0.25">
      <c r="A289" s="24"/>
      <c r="B289" s="5"/>
      <c r="C289" s="6"/>
      <c r="D289" s="5"/>
      <c r="E289" s="11">
        <f>IF(C289="","",SUM($C$5:C289))</f>
      </c>
      <c r="F289" s="11">
        <f>IF(OR(C289="",B289=""),"",SUMIF($B$5:B289,B289,$C$5:C289))</f>
      </c>
    </row>
    <row r="290" spans="1:6" x14ac:dyDescent="0.25">
      <c r="A290" s="24"/>
      <c r="B290" s="5"/>
      <c r="C290" s="6"/>
      <c r="D290" s="5"/>
      <c r="E290" s="11">
        <f>IF(C290="","",SUM($C$5:C290))</f>
      </c>
      <c r="F290" s="11">
        <f>IF(OR(C290="",B290=""),"",SUMIF($B$5:B290,B290,$C$5:C290))</f>
      </c>
    </row>
    <row r="291" spans="1:6" x14ac:dyDescent="0.25">
      <c r="A291" s="24"/>
      <c r="B291" s="5"/>
      <c r="C291" s="6"/>
      <c r="D291" s="5"/>
      <c r="E291" s="11">
        <f>IF(C291="","",SUM($C$5:C291))</f>
      </c>
      <c r="F291" s="11">
        <f>IF(OR(C291="",B291=""),"",SUMIF($B$5:B291,B291,$C$5:C291))</f>
      </c>
    </row>
    <row r="292" spans="1:6" x14ac:dyDescent="0.25">
      <c r="A292" s="24"/>
      <c r="B292" s="5"/>
      <c r="C292" s="6"/>
      <c r="D292" s="5"/>
      <c r="E292" s="11">
        <f>IF(C292="","",SUM($C$5:C292))</f>
      </c>
      <c r="F292" s="11">
        <f>IF(OR(C292="",B292=""),"",SUMIF($B$5:B292,B292,$C$5:C292))</f>
      </c>
    </row>
    <row r="293" spans="1:6" x14ac:dyDescent="0.25">
      <c r="A293" s="24"/>
      <c r="B293" s="5"/>
      <c r="C293" s="6"/>
      <c r="D293" s="5"/>
      <c r="E293" s="11">
        <f>IF(C293="","",SUM($C$5:C293))</f>
      </c>
      <c r="F293" s="11">
        <f>IF(OR(C293="",B293=""),"",SUMIF($B$5:B293,B293,$C$5:C293))</f>
      </c>
    </row>
    <row r="294" spans="1:6" x14ac:dyDescent="0.25">
      <c r="A294" s="24"/>
      <c r="B294" s="5"/>
      <c r="C294" s="6"/>
      <c r="D294" s="5"/>
      <c r="E294" s="11">
        <f>IF(C294="","",SUM($C$5:C294))</f>
      </c>
      <c r="F294" s="11">
        <f>IF(OR(C294="",B294=""),"",SUMIF($B$5:B294,B294,$C$5:C294))</f>
      </c>
    </row>
    <row r="295" spans="1:6" x14ac:dyDescent="0.25">
      <c r="A295" s="24"/>
      <c r="B295" s="5"/>
      <c r="C295" s="6"/>
      <c r="D295" s="5"/>
      <c r="E295" s="11">
        <f>IF(C295="","",SUM($C$5:C295))</f>
      </c>
      <c r="F295" s="11">
        <f>IF(OR(C295="",B295=""),"",SUMIF($B$5:B295,B295,$C$5:C295))</f>
      </c>
    </row>
    <row r="296" spans="1:6" x14ac:dyDescent="0.25">
      <c r="A296" s="24"/>
      <c r="B296" s="5"/>
      <c r="C296" s="6"/>
      <c r="D296" s="5"/>
      <c r="E296" s="11">
        <f>IF(C296="","",SUM($C$5:C296))</f>
      </c>
      <c r="F296" s="11">
        <f>IF(OR(C296="",B296=""),"",SUMIF($B$5:B296,B296,$C$5:C296))</f>
      </c>
    </row>
    <row r="297" spans="1:6" x14ac:dyDescent="0.25">
      <c r="A297" s="24"/>
      <c r="B297" s="5"/>
      <c r="C297" s="6"/>
      <c r="D297" s="5"/>
      <c r="E297" s="11">
        <f>IF(C297="","",SUM($C$5:C297))</f>
      </c>
      <c r="F297" s="11">
        <f>IF(OR(C297="",B297=""),"",SUMIF($B$5:B297,B297,$C$5:C297))</f>
      </c>
    </row>
    <row r="298" spans="1:6" x14ac:dyDescent="0.25">
      <c r="A298" s="24"/>
      <c r="B298" s="5"/>
      <c r="C298" s="6"/>
      <c r="D298" s="5"/>
      <c r="E298" s="11">
        <f>IF(C298="","",SUM($C$5:C298))</f>
      </c>
      <c r="F298" s="11">
        <f>IF(OR(C298="",B298=""),"",SUMIF($B$5:B298,B298,$C$5:C298))</f>
      </c>
    </row>
    <row r="299" spans="1:6" x14ac:dyDescent="0.25">
      <c r="A299" s="24"/>
      <c r="B299" s="5"/>
      <c r="C299" s="6"/>
      <c r="D299" s="5"/>
      <c r="E299" s="11">
        <f>IF(C299="","",SUM($C$5:C299))</f>
      </c>
      <c r="F299" s="11">
        <f>IF(OR(C299="",B299=""),"",SUMIF($B$5:B299,B299,$C$5:C299))</f>
      </c>
    </row>
    <row r="300" spans="1:6" x14ac:dyDescent="0.25">
      <c r="A300" s="24"/>
      <c r="B300" s="5"/>
      <c r="C300" s="6"/>
      <c r="D300" s="5"/>
      <c r="E300" s="11">
        <f>IF(C300="","",SUM($C$5:C300))</f>
      </c>
      <c r="F300" s="11">
        <f>IF(OR(C300="",B300=""),"",SUMIF($B$5:B300,B300,$C$5:C300))</f>
      </c>
    </row>
    <row r="301" spans="1:6" x14ac:dyDescent="0.25">
      <c r="A301" s="24"/>
      <c r="B301" s="5"/>
      <c r="C301" s="6"/>
      <c r="D301" s="5"/>
      <c r="E301" s="11">
        <f>IF(C301="","",SUM($C$5:C301))</f>
      </c>
      <c r="F301" s="11">
        <f>IF(OR(C301="",B301=""),"",SUMIF($B$5:B301,B301,$C$5:C301))</f>
      </c>
    </row>
    <row r="302" spans="1:6" x14ac:dyDescent="0.25">
      <c r="A302" s="24"/>
      <c r="B302" s="5"/>
      <c r="C302" s="6"/>
      <c r="D302" s="5"/>
      <c r="E302" s="11">
        <f>IF(C302="","",SUM($C$5:C302))</f>
      </c>
      <c r="F302" s="11">
        <f>IF(OR(C302="",B302=""),"",SUMIF($B$5:B302,B302,$C$5:C302))</f>
      </c>
    </row>
    <row r="303" spans="1:6" x14ac:dyDescent="0.25">
      <c r="A303" s="24"/>
      <c r="B303" s="5"/>
      <c r="C303" s="6"/>
      <c r="D303" s="5"/>
      <c r="E303" s="11">
        <f>IF(C303="","",SUM($C$5:C303))</f>
      </c>
      <c r="F303" s="11">
        <f>IF(OR(C303="",B303=""),"",SUMIF($B$5:B303,B303,$C$5:C303))</f>
      </c>
    </row>
    <row r="304" spans="1:6" x14ac:dyDescent="0.25">
      <c r="A304" s="24"/>
      <c r="B304" s="5"/>
      <c r="C304" s="6"/>
      <c r="D304" s="5"/>
      <c r="E304" s="11">
        <f>IF(C304="","",SUM($C$5:C304))</f>
      </c>
      <c r="F304" s="11">
        <f>IF(OR(C304="",B304=""),"",SUMIF($B$5:B304,B304,$C$5:C304))</f>
      </c>
    </row>
  </sheetData>
  <dataValidations count="6">
    <dataValidation type="date" operator="greaterThan" allowBlank="1" showErrorMessage="1" errorTitle="Date" error="Enter a date, like 1/15/2027." sqref="A10:A304">
      <formula1>36526</formula1>
    </dataValidation>
    <dataValidation type="date" operator="greaterThan" allowBlank="1" showErrorMessage="1" errorTitle="Date" error="Enter a date, like 1/15/2027." sqref="A5:A304">
      <formula1>36526</formula1>
    </dataValidation>
    <dataValidation type="list" allowBlank="1" sqref="B10:B304">
      <formula1>Debts!$B$5:$B$19</formula1>
    </dataValidation>
    <dataValidation type="list" allowBlank="1" sqref="B5:B304">
      <formula1>Debts!$B$5:$B$19</formula1>
    </dataValidation>
    <dataValidation type="decimal" operator="greaterThanOrEqual" allowBlank="1" showErrorMessage="1" errorTitle="Amount" error="Enter the amount paid in dollars." sqref="C10:C304">
      <formula1>0</formula1>
    </dataValidation>
    <dataValidation type="decimal" operator="greaterThanOrEqual" allowBlank="1" showErrorMessage="1" errorTitle="Amount" error="Enter the amount paid in dollars." sqref="C5:C304">
      <formula1>0</formula1>
    </dataValidation>
  </dataValidations>
  <pageMargins left="0.5" right="0.5" top="0.6" bottom="0.6" header="0.3" footer="0.3"/>
  <pageSetup paperSize="1" orientation="portrait" fitToWidth="1" fitToHeight="0"/>
  <headerFooter>
    <oddFooter>&amp;LDebt payoff spreadsheet from debtpayoffcalc.com&amp;RPage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Debts</vt:lpstr>
      <vt:lpstr>Plan</vt:lpstr>
      <vt:lpstr>Schedule</vt:lpstr>
      <vt:lpstr>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debtpayoffcalc.com</dc:creator>
  <dc:title>Debt payoff spreadsheet</dc:title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